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95" activeTab="0"/>
  </bookViews>
  <sheets>
    <sheet name="ytc1" sheetId="1" r:id="rId1"/>
    <sheet name="Sheet2" sheetId="2" r:id="rId2"/>
    <sheet name="Sheet3" sheetId="3" r:id="rId3"/>
  </sheets>
  <definedNames>
    <definedName name="CALL">'ytc1'!$E$12</definedName>
    <definedName name="DIVIDEND">'ytc1'!$B$14</definedName>
    <definedName name="PAY">'ytc1'!$B$16</definedName>
    <definedName name="SETTLE">'ytc1'!$E$11</definedName>
  </definedNames>
  <calcPr fullCalcOnLoad="1"/>
</workbook>
</file>

<file path=xl/sharedStrings.xml><?xml version="1.0" encoding="utf-8"?>
<sst xmlns="http://schemas.openxmlformats.org/spreadsheetml/2006/main" count="54" uniqueCount="49">
  <si>
    <t>Cycle:</t>
  </si>
  <si>
    <t>Year</t>
  </si>
  <si>
    <t>Month</t>
  </si>
  <si>
    <t>Date</t>
  </si>
  <si>
    <t>Call</t>
  </si>
  <si>
    <t>Dividend</t>
  </si>
  <si>
    <t>Principal</t>
  </si>
  <si>
    <t>Total</t>
  </si>
  <si>
    <t>Cycles Finished:</t>
  </si>
  <si>
    <t>Next Pay Mth Est1:</t>
  </si>
  <si>
    <t>Next Pay Mth Est2:</t>
  </si>
  <si>
    <t>Enter values in yellow cells. Maximum time-to-call is 25 years.</t>
  </si>
  <si>
    <t>Next Pay Year Est1:</t>
  </si>
  <si>
    <t>After Dividend?</t>
  </si>
  <si>
    <t>Current Price:</t>
  </si>
  <si>
    <t>Next Pay Mth Est3:</t>
  </si>
  <si>
    <t>Call Price:</t>
  </si>
  <si>
    <t>Next Pay Mth Est4:</t>
  </si>
  <si>
    <t>Next Pay Year Est2:</t>
  </si>
  <si>
    <t>Day</t>
  </si>
  <si>
    <t>Settlement Date:</t>
  </si>
  <si>
    <t>Call Date:</t>
  </si>
  <si>
    <t>Quarterly Dividend ($):</t>
  </si>
  <si>
    <t>Pay Date (1-31):</t>
  </si>
  <si>
    <t>Include first dividend? (1=yes, 0=no):</t>
  </si>
  <si>
    <t>=</t>
  </si>
  <si>
    <t>Est. IRR:</t>
  </si>
  <si>
    <t xml:space="preserve"> Cycle (1=JAJO, 2=FMAN, 3=MJSD):</t>
  </si>
  <si>
    <t>Pay Date:</t>
  </si>
  <si>
    <t>Div. Date</t>
  </si>
  <si>
    <t>Quarterly Yield:</t>
  </si>
  <si>
    <t>Cash Flow</t>
  </si>
  <si>
    <t>Total Dividends</t>
  </si>
  <si>
    <t>Capital Gain/Loss</t>
  </si>
  <si>
    <t>No.</t>
  </si>
  <si>
    <t xml:space="preserve">Preferred Yield to Call </t>
  </si>
  <si>
    <t>Current Yield</t>
  </si>
  <si>
    <t xml:space="preserve">  Annualized quarterly Yield-to-Call¹</t>
  </si>
  <si>
    <t xml:space="preserve">Note: If you see #NAME? in the Yield-to-Call box install the Analysis Toolpak </t>
  </si>
  <si>
    <t xml:space="preserve">         add-in via the Tools menu.</t>
  </si>
  <si>
    <t>First dividend value (if different):</t>
  </si>
  <si>
    <t>Value:</t>
  </si>
  <si>
    <t>Reset Date</t>
  </si>
  <si>
    <t>Quarterly Dividend After Reset ($)</t>
  </si>
  <si>
    <t>1.  Use this spreadsheet at your own risk..</t>
  </si>
  <si>
    <t>2. The annualized quarterly yield (4*((1+Y)^0.25-1), where Y is the annual yield) is conventionally</t>
  </si>
  <si>
    <t xml:space="preserve">    used for preferred shares.</t>
  </si>
  <si>
    <t>Shakespeare's Primer Home</t>
  </si>
  <si>
    <t>Originally produced by Keith R. Betty ("Shakespeare"); modified for Resets by James I. Hymas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</si>
</sst>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_)"/>
    <numFmt numFmtId="173" formatCode="0_)"/>
    <numFmt numFmtId="174" formatCode="mm/dd/yy_)"/>
    <numFmt numFmtId="175" formatCode="0.0%"/>
    <numFmt numFmtId="176" formatCode="mmmm\ d\,\ yyyy"/>
    <numFmt numFmtId="177" formatCode="d/mmm/yy"/>
    <numFmt numFmtId="178" formatCode="#,##0.00;[Red]#,##0.00"/>
    <numFmt numFmtId="179" formatCode="#,##0.000000000000000"/>
    <numFmt numFmtId="180" formatCode="&quot;$&quot;#,##0.00"/>
    <numFmt numFmtId="181" formatCode="#,##0.000000"/>
    <numFmt numFmtId="182" formatCode="&quot;$&quot;#,##0.00000"/>
    <numFmt numFmtId="183" formatCode="#,##0.00000"/>
  </numFmts>
  <fonts count="7">
    <font>
      <sz val="12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 horizontal="center"/>
      <protection/>
    </xf>
    <xf numFmtId="7" fontId="2" fillId="2" borderId="1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/>
    </xf>
    <xf numFmtId="10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fill"/>
      <protection/>
    </xf>
    <xf numFmtId="0" fontId="0" fillId="0" borderId="0" xfId="0" applyAlignment="1">
      <alignment/>
    </xf>
    <xf numFmtId="15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76" fontId="0" fillId="0" borderId="0" xfId="0" applyNumberFormat="1" applyFont="1" applyAlignment="1" applyProtection="1">
      <alignment horizontal="left" indent="1"/>
      <protection/>
    </xf>
    <xf numFmtId="177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7" fontId="0" fillId="5" borderId="3" xfId="0" applyNumberFormat="1" applyFont="1" applyFill="1" applyBorder="1" applyAlignment="1" applyProtection="1">
      <alignment horizontal="center"/>
      <protection/>
    </xf>
    <xf numFmtId="177" fontId="0" fillId="6" borderId="4" xfId="0" applyNumberFormat="1" applyFill="1" applyBorder="1" applyAlignment="1">
      <alignment horizontal="center"/>
    </xf>
    <xf numFmtId="167" fontId="0" fillId="6" borderId="4" xfId="0" applyNumberFormat="1" applyFill="1" applyBorder="1" applyAlignment="1">
      <alignment horizontal="center"/>
    </xf>
    <xf numFmtId="0" fontId="3" fillId="0" borderId="0" xfId="20" applyAlignment="1" applyProtection="1">
      <alignment/>
      <protection/>
    </xf>
    <xf numFmtId="0" fontId="5" fillId="3" borderId="0" xfId="0" applyFont="1" applyFill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center"/>
      <protection locked="0"/>
    </xf>
    <xf numFmtId="182" fontId="2" fillId="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0" fontId="0" fillId="7" borderId="1" xfId="0" applyNumberFormat="1" applyFont="1" applyFill="1" applyBorder="1" applyAlignment="1" applyProtection="1">
      <alignment horizontal="center"/>
      <protection/>
    </xf>
    <xf numFmtId="10" fontId="0" fillId="5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kesprime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7"/>
  <sheetViews>
    <sheetView showGridLines="0" tabSelected="1" defaultGridColor="0" zoomScale="87" zoomScaleNormal="87" colorId="22" workbookViewId="0" topLeftCell="A1">
      <selection activeCell="D6" sqref="D6"/>
    </sheetView>
  </sheetViews>
  <sheetFormatPr defaultColWidth="9.6640625" defaultRowHeight="15"/>
  <cols>
    <col min="1" max="1" width="31.21484375" style="0" customWidth="1"/>
    <col min="4" max="4" width="9.6640625" style="0" customWidth="1"/>
    <col min="5" max="5" width="20.6640625" style="0" customWidth="1"/>
    <col min="6" max="6" width="4.6640625" style="0" customWidth="1"/>
    <col min="12" max="12" width="14.6640625" style="0" customWidth="1"/>
    <col min="16" max="16" width="13.99609375" style="0" bestFit="1" customWidth="1"/>
    <col min="17" max="18" width="11.6640625" style="0" customWidth="1"/>
  </cols>
  <sheetData>
    <row r="1" spans="1:21" ht="15">
      <c r="A1" s="26" t="s">
        <v>47</v>
      </c>
      <c r="B1" s="1"/>
      <c r="C1" s="1"/>
      <c r="D1" s="1"/>
      <c r="E1" s="1"/>
      <c r="F1" s="2" t="s">
        <v>34</v>
      </c>
      <c r="G1" s="3" t="s">
        <v>3</v>
      </c>
      <c r="H1" s="3" t="s">
        <v>31</v>
      </c>
      <c r="I1" s="1"/>
      <c r="J1" s="1"/>
      <c r="K1" s="1"/>
      <c r="L1" s="2" t="s">
        <v>0</v>
      </c>
      <c r="M1" s="3">
        <f>IF(C15="JAJO",1,IF(C15="FMAN",2,3))</f>
        <v>2</v>
      </c>
      <c r="N1" s="3" t="s">
        <v>1</v>
      </c>
      <c r="O1" s="3" t="s">
        <v>2</v>
      </c>
      <c r="P1" s="3" t="s">
        <v>29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</row>
    <row r="2" spans="1:21" ht="15">
      <c r="A2" s="1" t="s">
        <v>48</v>
      </c>
      <c r="B2" s="1"/>
      <c r="C2" s="1"/>
      <c r="D2" s="1"/>
      <c r="E2" s="1"/>
      <c r="F2" s="1"/>
      <c r="G2" s="21">
        <f>IF(OR(R2=1,P2&lt;=$E$12),Q2,"")</f>
        <v>39961</v>
      </c>
      <c r="H2" s="22">
        <f>IF(OR(R2=1,P2&lt;=$E$12),U2,"")</f>
        <v>-24.75</v>
      </c>
      <c r="I2" s="1"/>
      <c r="J2" s="1"/>
      <c r="K2" s="1"/>
      <c r="L2" s="2" t="s">
        <v>8</v>
      </c>
      <c r="M2" s="3">
        <f>TRUNC((O2-1+0.001)/3)</f>
        <v>1</v>
      </c>
      <c r="N2" s="3">
        <f>YEAR(Q2)</f>
        <v>2009</v>
      </c>
      <c r="O2" s="3">
        <f>MONTH(Q2)</f>
        <v>5</v>
      </c>
      <c r="P2" s="14">
        <f>E11</f>
        <v>39961</v>
      </c>
      <c r="Q2" s="4">
        <f>E11</f>
        <v>39961</v>
      </c>
      <c r="R2" s="1"/>
      <c r="S2" s="1"/>
      <c r="T2" s="5">
        <f>-B7</f>
        <v>-24.75</v>
      </c>
      <c r="U2" s="5">
        <f aca="true" t="shared" si="0" ref="U2:U35">S2+T2</f>
        <v>-24.75</v>
      </c>
    </row>
    <row r="3" spans="1:21" ht="15">
      <c r="A3" s="1" t="s">
        <v>35</v>
      </c>
      <c r="B3" s="1"/>
      <c r="C3" s="1"/>
      <c r="D3" s="1"/>
      <c r="E3" s="1"/>
      <c r="F3" s="1">
        <v>1</v>
      </c>
      <c r="G3" s="21">
        <f aca="true" t="shared" si="1" ref="G3:G68">IF(OR(R3=1,P3&lt;=$E$12),Q3,"")</f>
        <v>40047</v>
      </c>
      <c r="H3" s="22">
        <f aca="true" t="shared" si="2" ref="H3:H68">IF(OR(R3=1,P3&lt;=$E$12),U3,"")</f>
        <v>0.3125</v>
      </c>
      <c r="I3" s="1"/>
      <c r="J3" s="1"/>
      <c r="K3" s="1"/>
      <c r="L3" s="2" t="s">
        <v>9</v>
      </c>
      <c r="M3" s="3">
        <f>IF((M2*3+M1)&lt;O2,M2*3+M1+3,M2*3+M1)</f>
        <v>5</v>
      </c>
      <c r="N3" s="3">
        <f>M9</f>
        <v>2009</v>
      </c>
      <c r="O3" s="3">
        <f>M8</f>
        <v>8</v>
      </c>
      <c r="P3" s="15">
        <f>DATE(M9,M8,1)+$B$16-1</f>
        <v>40047</v>
      </c>
      <c r="Q3" s="4">
        <f>DATE(M9,M8,1)+B16-1</f>
        <v>40047</v>
      </c>
      <c r="R3" s="6">
        <f>IF(AND(Q3=$E$12,Q2&lt;$E$12),1,"")</f>
      </c>
      <c r="S3" s="5">
        <f>IF(B17=1,$E$18,0)</f>
        <v>0.3125</v>
      </c>
      <c r="T3" s="5">
        <f aca="true" t="shared" si="3" ref="T3:T36">IF(R3=1,$B$8,"")</f>
      </c>
      <c r="U3" s="5">
        <f t="shared" si="0"/>
        <v>0.3125</v>
      </c>
    </row>
    <row r="4" spans="1:21" ht="15">
      <c r="A4" s="1"/>
      <c r="B4" s="1"/>
      <c r="C4" s="1"/>
      <c r="D4" s="1"/>
      <c r="E4" s="1"/>
      <c r="F4" s="1">
        <f aca="true" t="shared" si="4" ref="F4:F69">IF(OR(R4=1,P4&lt;=$E$12),F3+1,"")</f>
        <v>2</v>
      </c>
      <c r="G4" s="21">
        <f t="shared" si="1"/>
        <v>40139</v>
      </c>
      <c r="H4" s="22">
        <f t="shared" si="2"/>
        <v>0.3125</v>
      </c>
      <c r="I4" s="1"/>
      <c r="J4" s="1"/>
      <c r="K4" s="1"/>
      <c r="L4" s="2" t="s">
        <v>10</v>
      </c>
      <c r="M4" s="3">
        <f>IF(M3&gt;12,M3-12,M3)</f>
        <v>5</v>
      </c>
      <c r="N4" s="3">
        <f aca="true" t="shared" si="5" ref="N4:N18">IF($O3&lt;10,N3,N3+1)</f>
        <v>2009</v>
      </c>
      <c r="O4" s="3">
        <f aca="true" t="shared" si="6" ref="O4:O18">IF($O3&lt;10,O3+3,O3+3-12)</f>
        <v>11</v>
      </c>
      <c r="P4" s="15">
        <f aca="true" t="shared" si="7" ref="P4:P18">DATE(N4,O4,1)+$B$16-1</f>
        <v>40139</v>
      </c>
      <c r="Q4" s="4">
        <f>MIN(P4,$E$12)</f>
        <v>40139</v>
      </c>
      <c r="R4" s="6">
        <f aca="true" t="shared" si="8" ref="R4:R38">IF(AND(Q4=$E$12,Q3&lt;$E$12),1,"")</f>
      </c>
      <c r="S4" s="5">
        <f>IF(Q4&lt;$E$12,IF(Q4&lt;=$E$19,$B$14,$B$20),IF(AND(R4=1,Q4&gt;Q3),(Q4-Q3)/(P4-Q3)*$B$14,0))</f>
        <v>0.3125</v>
      </c>
      <c r="T4" s="5">
        <f t="shared" si="3"/>
      </c>
      <c r="U4" s="5">
        <f t="shared" si="0"/>
        <v>0.3125</v>
      </c>
    </row>
    <row r="5" spans="1:21" ht="15">
      <c r="A5" s="1" t="s">
        <v>11</v>
      </c>
      <c r="B5" s="1"/>
      <c r="C5" s="1"/>
      <c r="D5" s="1"/>
      <c r="E5" s="1"/>
      <c r="F5" s="1">
        <f t="shared" si="4"/>
        <v>3</v>
      </c>
      <c r="G5" s="21">
        <f t="shared" si="1"/>
        <v>40231</v>
      </c>
      <c r="H5" s="22">
        <f t="shared" si="2"/>
        <v>0.3125</v>
      </c>
      <c r="I5" s="1"/>
      <c r="J5" s="1"/>
      <c r="K5" s="1"/>
      <c r="L5" s="2" t="s">
        <v>12</v>
      </c>
      <c r="M5" s="3">
        <f>IF(M3&gt;12,$N$2+1,$N$2)</f>
        <v>2009</v>
      </c>
      <c r="N5" s="3">
        <f t="shared" si="5"/>
        <v>2010</v>
      </c>
      <c r="O5" s="3">
        <f t="shared" si="6"/>
        <v>2</v>
      </c>
      <c r="P5" s="15">
        <f t="shared" si="7"/>
        <v>40231</v>
      </c>
      <c r="Q5" s="4">
        <f aca="true" t="shared" si="9" ref="Q5:Q70">MIN(P5,$E$12)</f>
        <v>40231</v>
      </c>
      <c r="R5" s="6">
        <f t="shared" si="8"/>
      </c>
      <c r="S5" s="5">
        <f aca="true" t="shared" si="10" ref="S5:S68">IF(Q5&lt;$E$12,IF(Q5&lt;=$E$19,$B$14,$B$20),IF(AND(R5=1,Q5&gt;Q4),(Q5-Q4)/(P5-Q4)*$B$14,0))</f>
        <v>0.3125</v>
      </c>
      <c r="T5" s="5">
        <f t="shared" si="3"/>
      </c>
      <c r="U5" s="5">
        <f t="shared" si="0"/>
        <v>0.3125</v>
      </c>
    </row>
    <row r="6" spans="1:21" ht="15.75" thickBot="1">
      <c r="A6" s="1"/>
      <c r="B6" s="1"/>
      <c r="C6" s="1"/>
      <c r="D6" s="1"/>
      <c r="E6" s="1"/>
      <c r="F6" s="1">
        <f t="shared" si="4"/>
        <v>4</v>
      </c>
      <c r="G6" s="21">
        <f t="shared" si="1"/>
        <v>40320</v>
      </c>
      <c r="H6" s="22">
        <f t="shared" si="2"/>
        <v>0.3125</v>
      </c>
      <c r="I6" s="1"/>
      <c r="J6" s="1"/>
      <c r="K6" s="1"/>
      <c r="L6" s="2" t="s">
        <v>13</v>
      </c>
      <c r="M6" s="3">
        <f>IF((DATE(M5,M4,1)+B16-1)&gt;Q2,0,1)</f>
        <v>1</v>
      </c>
      <c r="N6" s="3">
        <f t="shared" si="5"/>
        <v>2010</v>
      </c>
      <c r="O6" s="3">
        <f t="shared" si="6"/>
        <v>5</v>
      </c>
      <c r="P6" s="15">
        <f t="shared" si="7"/>
        <v>40320</v>
      </c>
      <c r="Q6" s="4">
        <f t="shared" si="9"/>
        <v>40320</v>
      </c>
      <c r="R6" s="6">
        <f t="shared" si="8"/>
      </c>
      <c r="S6" s="5">
        <f t="shared" si="10"/>
        <v>0.3125</v>
      </c>
      <c r="T6" s="5">
        <f t="shared" si="3"/>
      </c>
      <c r="U6" s="5">
        <f t="shared" si="0"/>
        <v>0.3125</v>
      </c>
    </row>
    <row r="7" spans="1:21" ht="15.75" thickBot="1">
      <c r="A7" s="2" t="s">
        <v>14</v>
      </c>
      <c r="B7" s="7">
        <v>24.75</v>
      </c>
      <c r="C7" s="1"/>
      <c r="D7" s="1"/>
      <c r="E7" s="1"/>
      <c r="F7" s="1">
        <f t="shared" si="4"/>
        <v>5</v>
      </c>
      <c r="G7" s="21">
        <f t="shared" si="1"/>
        <v>40412</v>
      </c>
      <c r="H7" s="22">
        <f t="shared" si="2"/>
        <v>0.3125</v>
      </c>
      <c r="I7" s="1"/>
      <c r="J7" s="1"/>
      <c r="K7" s="1"/>
      <c r="L7" s="2" t="s">
        <v>15</v>
      </c>
      <c r="M7" s="3">
        <f>IF(M6=1,M4+3,M4)</f>
        <v>8</v>
      </c>
      <c r="N7" s="3">
        <f t="shared" si="5"/>
        <v>2010</v>
      </c>
      <c r="O7" s="3">
        <f t="shared" si="6"/>
        <v>8</v>
      </c>
      <c r="P7" s="15">
        <f t="shared" si="7"/>
        <v>40412</v>
      </c>
      <c r="Q7" s="4">
        <f t="shared" si="9"/>
        <v>40412</v>
      </c>
      <c r="R7" s="6">
        <f t="shared" si="8"/>
      </c>
      <c r="S7" s="5">
        <f t="shared" si="10"/>
        <v>0.3125</v>
      </c>
      <c r="T7" s="5">
        <f t="shared" si="3"/>
      </c>
      <c r="U7" s="5">
        <f t="shared" si="0"/>
        <v>0.3125</v>
      </c>
    </row>
    <row r="8" spans="1:21" ht="15.75" thickBot="1">
      <c r="A8" s="2" t="s">
        <v>16</v>
      </c>
      <c r="B8" s="7">
        <v>24.7</v>
      </c>
      <c r="C8" s="1"/>
      <c r="D8" s="1"/>
      <c r="E8" s="1"/>
      <c r="F8" s="1">
        <f t="shared" si="4"/>
        <v>6</v>
      </c>
      <c r="G8" s="21">
        <f t="shared" si="1"/>
        <v>40504</v>
      </c>
      <c r="H8" s="22">
        <f t="shared" si="2"/>
        <v>0.3125</v>
      </c>
      <c r="I8" s="1"/>
      <c r="J8" s="1"/>
      <c r="K8" s="1"/>
      <c r="L8" s="2" t="s">
        <v>17</v>
      </c>
      <c r="M8" s="3">
        <f>IF(M7&gt;12,M7-12,M7)</f>
        <v>8</v>
      </c>
      <c r="N8" s="3">
        <f t="shared" si="5"/>
        <v>2010</v>
      </c>
      <c r="O8" s="3">
        <f t="shared" si="6"/>
        <v>11</v>
      </c>
      <c r="P8" s="15">
        <f t="shared" si="7"/>
        <v>40504</v>
      </c>
      <c r="Q8" s="4">
        <f t="shared" si="9"/>
        <v>40504</v>
      </c>
      <c r="R8" s="6">
        <f t="shared" si="8"/>
      </c>
      <c r="S8" s="5">
        <f t="shared" si="10"/>
        <v>0.3125</v>
      </c>
      <c r="T8" s="5">
        <f t="shared" si="3"/>
      </c>
      <c r="U8" s="5">
        <f t="shared" si="0"/>
        <v>0.3125</v>
      </c>
    </row>
    <row r="9" spans="1:21" ht="15">
      <c r="A9" s="2"/>
      <c r="B9" s="8"/>
      <c r="C9" s="1"/>
      <c r="D9" s="1"/>
      <c r="E9" s="1"/>
      <c r="F9" s="1">
        <f t="shared" si="4"/>
        <v>7</v>
      </c>
      <c r="G9" s="21">
        <f t="shared" si="1"/>
        <v>40596</v>
      </c>
      <c r="H9" s="22">
        <f t="shared" si="2"/>
        <v>0.3125</v>
      </c>
      <c r="I9" s="1"/>
      <c r="J9" s="1"/>
      <c r="K9" s="1"/>
      <c r="L9" s="2" t="s">
        <v>18</v>
      </c>
      <c r="M9" s="3">
        <f>IF(M7&gt;12,M5+1,M5)</f>
        <v>2009</v>
      </c>
      <c r="N9" s="3">
        <f t="shared" si="5"/>
        <v>2011</v>
      </c>
      <c r="O9" s="3">
        <f t="shared" si="6"/>
        <v>2</v>
      </c>
      <c r="P9" s="15">
        <f t="shared" si="7"/>
        <v>40596</v>
      </c>
      <c r="Q9" s="4">
        <f t="shared" si="9"/>
        <v>40596</v>
      </c>
      <c r="R9" s="6">
        <f t="shared" si="8"/>
      </c>
      <c r="S9" s="5">
        <f t="shared" si="10"/>
        <v>0.3125</v>
      </c>
      <c r="T9" s="5">
        <f t="shared" si="3"/>
      </c>
      <c r="U9" s="5">
        <f t="shared" si="0"/>
        <v>0.3125</v>
      </c>
    </row>
    <row r="10" spans="1:21" ht="15.75" thickBot="1">
      <c r="A10" s="2"/>
      <c r="B10" s="3" t="s">
        <v>1</v>
      </c>
      <c r="C10" s="3" t="s">
        <v>2</v>
      </c>
      <c r="D10" s="3" t="s">
        <v>19</v>
      </c>
      <c r="E10" s="1"/>
      <c r="F10" s="1">
        <f t="shared" si="4"/>
        <v>8</v>
      </c>
      <c r="G10" s="21">
        <f t="shared" si="1"/>
        <v>40685</v>
      </c>
      <c r="H10" s="22">
        <f t="shared" si="2"/>
        <v>0.3125</v>
      </c>
      <c r="I10" s="1"/>
      <c r="J10" s="1"/>
      <c r="K10" s="1"/>
      <c r="L10" s="3"/>
      <c r="M10" s="1"/>
      <c r="N10" s="3">
        <f t="shared" si="5"/>
        <v>2011</v>
      </c>
      <c r="O10" s="3">
        <f t="shared" si="6"/>
        <v>5</v>
      </c>
      <c r="P10" s="15">
        <f t="shared" si="7"/>
        <v>40685</v>
      </c>
      <c r="Q10" s="4">
        <f t="shared" si="9"/>
        <v>40685</v>
      </c>
      <c r="R10" s="6">
        <f t="shared" si="8"/>
      </c>
      <c r="S10" s="5">
        <f t="shared" si="10"/>
        <v>0.3125</v>
      </c>
      <c r="T10" s="5">
        <f t="shared" si="3"/>
      </c>
      <c r="U10" s="5">
        <f t="shared" si="0"/>
        <v>0.3125</v>
      </c>
    </row>
    <row r="11" spans="1:21" ht="15.75" thickBot="1">
      <c r="A11" s="2" t="s">
        <v>20</v>
      </c>
      <c r="B11" s="9">
        <v>2009</v>
      </c>
      <c r="C11" s="9">
        <v>5</v>
      </c>
      <c r="D11" s="9">
        <v>28</v>
      </c>
      <c r="E11" s="20">
        <f ca="1">IF((OR(OR((B11=0),(C11=0)),(D11=0))),WORKDAY(TODAY(),3),DATE(B11,C11,D11))</f>
        <v>39961</v>
      </c>
      <c r="F11" s="1">
        <f t="shared" si="4"/>
        <v>9</v>
      </c>
      <c r="G11" s="21">
        <f t="shared" si="1"/>
        <v>40777</v>
      </c>
      <c r="H11" s="22">
        <f t="shared" si="2"/>
        <v>0.3125</v>
      </c>
      <c r="I11" s="1"/>
      <c r="J11" s="1"/>
      <c r="K11" s="1"/>
      <c r="L11" s="3"/>
      <c r="M11" s="1"/>
      <c r="N11" s="3">
        <f t="shared" si="5"/>
        <v>2011</v>
      </c>
      <c r="O11" s="3">
        <f t="shared" si="6"/>
        <v>8</v>
      </c>
      <c r="P11" s="15">
        <f t="shared" si="7"/>
        <v>40777</v>
      </c>
      <c r="Q11" s="4">
        <f t="shared" si="9"/>
        <v>40777</v>
      </c>
      <c r="R11" s="6">
        <f t="shared" si="8"/>
      </c>
      <c r="S11" s="5">
        <f t="shared" si="10"/>
        <v>0.3125</v>
      </c>
      <c r="T11" s="5">
        <f t="shared" si="3"/>
      </c>
      <c r="U11" s="5">
        <f t="shared" si="0"/>
        <v>0.3125</v>
      </c>
    </row>
    <row r="12" spans="1:21" ht="15.75" thickBot="1">
      <c r="A12" s="2" t="s">
        <v>21</v>
      </c>
      <c r="B12" s="9">
        <v>2034</v>
      </c>
      <c r="C12" s="9">
        <v>5</v>
      </c>
      <c r="D12" s="9">
        <v>28</v>
      </c>
      <c r="E12" s="20">
        <f>DATE(B12,C12,D12)</f>
        <v>49092</v>
      </c>
      <c r="F12" s="1">
        <f t="shared" si="4"/>
        <v>10</v>
      </c>
      <c r="G12" s="21">
        <f t="shared" si="1"/>
        <v>40869</v>
      </c>
      <c r="H12" s="22">
        <f t="shared" si="2"/>
        <v>0.3125</v>
      </c>
      <c r="I12" s="1"/>
      <c r="J12" s="1"/>
      <c r="K12" s="1"/>
      <c r="L12" s="3"/>
      <c r="M12" s="1"/>
      <c r="N12" s="3">
        <f t="shared" si="5"/>
        <v>2011</v>
      </c>
      <c r="O12" s="3">
        <f t="shared" si="6"/>
        <v>11</v>
      </c>
      <c r="P12" s="15">
        <f t="shared" si="7"/>
        <v>40869</v>
      </c>
      <c r="Q12" s="4">
        <f t="shared" si="9"/>
        <v>40869</v>
      </c>
      <c r="R12" s="6">
        <f t="shared" si="8"/>
      </c>
      <c r="S12" s="5">
        <f t="shared" si="10"/>
        <v>0.3125</v>
      </c>
      <c r="T12" s="5">
        <f t="shared" si="3"/>
      </c>
      <c r="U12" s="5">
        <f t="shared" si="0"/>
        <v>0.3125</v>
      </c>
    </row>
    <row r="13" spans="1:21" ht="15.75" thickBot="1">
      <c r="A13" s="2"/>
      <c r="B13" s="1"/>
      <c r="C13" s="1"/>
      <c r="D13" s="1"/>
      <c r="E13" s="1"/>
      <c r="F13" s="1">
        <f t="shared" si="4"/>
        <v>11</v>
      </c>
      <c r="G13" s="21">
        <f t="shared" si="1"/>
        <v>40961</v>
      </c>
      <c r="H13" s="22">
        <f t="shared" si="2"/>
        <v>0.3125</v>
      </c>
      <c r="I13" s="1"/>
      <c r="J13" s="1"/>
      <c r="K13" s="1"/>
      <c r="L13" s="3"/>
      <c r="M13" s="1"/>
      <c r="N13" s="3">
        <f t="shared" si="5"/>
        <v>2012</v>
      </c>
      <c r="O13" s="3">
        <f t="shared" si="6"/>
        <v>2</v>
      </c>
      <c r="P13" s="15">
        <f t="shared" si="7"/>
        <v>40961</v>
      </c>
      <c r="Q13" s="4">
        <f t="shared" si="9"/>
        <v>40961</v>
      </c>
      <c r="R13" s="6">
        <f t="shared" si="8"/>
      </c>
      <c r="S13" s="5">
        <f t="shared" si="10"/>
        <v>0.3125</v>
      </c>
      <c r="T13" s="5">
        <f t="shared" si="3"/>
      </c>
      <c r="U13" s="5">
        <f t="shared" si="0"/>
        <v>0.3125</v>
      </c>
    </row>
    <row r="14" spans="1:21" ht="15.75" thickBot="1">
      <c r="A14" s="2" t="s">
        <v>22</v>
      </c>
      <c r="B14" s="29">
        <v>0.3125</v>
      </c>
      <c r="C14" s="1"/>
      <c r="D14" s="1"/>
      <c r="E14" s="1"/>
      <c r="F14" s="1">
        <f t="shared" si="4"/>
        <v>12</v>
      </c>
      <c r="G14" s="21">
        <f t="shared" si="1"/>
        <v>41051</v>
      </c>
      <c r="H14" s="22">
        <f t="shared" si="2"/>
        <v>0.3125</v>
      </c>
      <c r="I14" s="1"/>
      <c r="J14" s="1"/>
      <c r="K14" s="1"/>
      <c r="L14" s="3"/>
      <c r="M14" s="1"/>
      <c r="N14" s="3">
        <f t="shared" si="5"/>
        <v>2012</v>
      </c>
      <c r="O14" s="3">
        <f t="shared" si="6"/>
        <v>5</v>
      </c>
      <c r="P14" s="15">
        <f t="shared" si="7"/>
        <v>41051</v>
      </c>
      <c r="Q14" s="4">
        <f t="shared" si="9"/>
        <v>41051</v>
      </c>
      <c r="R14" s="6">
        <f t="shared" si="8"/>
      </c>
      <c r="S14" s="5">
        <f t="shared" si="10"/>
        <v>0.3125</v>
      </c>
      <c r="T14" s="5">
        <f t="shared" si="3"/>
      </c>
      <c r="U14" s="5">
        <f t="shared" si="0"/>
        <v>0.3125</v>
      </c>
    </row>
    <row r="15" spans="1:21" ht="15.75" thickBot="1">
      <c r="A15" s="2" t="s">
        <v>27</v>
      </c>
      <c r="B15" s="9">
        <v>2</v>
      </c>
      <c r="C15" s="10" t="str">
        <f>IF(B15&lt;2,"JAJO",IF(B15&gt;2,"MJSD","FMAN"))</f>
        <v>FMAN</v>
      </c>
      <c r="D15" s="1" t="str">
        <f>IF(M1=1,"January, April, July, October",IF(M1=2,"February, May, August, November","March, June, September, December"))</f>
        <v>February, May, August, November</v>
      </c>
      <c r="E15" s="1"/>
      <c r="F15" s="1">
        <f t="shared" si="4"/>
        <v>13</v>
      </c>
      <c r="G15" s="21">
        <f t="shared" si="1"/>
        <v>41143</v>
      </c>
      <c r="H15" s="22">
        <f t="shared" si="2"/>
        <v>0.3125</v>
      </c>
      <c r="I15" s="1"/>
      <c r="J15" s="1"/>
      <c r="K15" s="1"/>
      <c r="L15" s="3"/>
      <c r="M15" s="1"/>
      <c r="N15" s="3">
        <f t="shared" si="5"/>
        <v>2012</v>
      </c>
      <c r="O15" s="3">
        <f t="shared" si="6"/>
        <v>8</v>
      </c>
      <c r="P15" s="15">
        <f t="shared" si="7"/>
        <v>41143</v>
      </c>
      <c r="Q15" s="4">
        <f t="shared" si="9"/>
        <v>41143</v>
      </c>
      <c r="R15" s="6">
        <f t="shared" si="8"/>
      </c>
      <c r="S15" s="5">
        <f t="shared" si="10"/>
        <v>0.3125</v>
      </c>
      <c r="T15" s="5">
        <f t="shared" si="3"/>
      </c>
      <c r="U15" s="5">
        <f t="shared" si="0"/>
        <v>0.3125</v>
      </c>
    </row>
    <row r="16" spans="1:21" ht="15.75" thickBot="1">
      <c r="A16" s="2" t="s">
        <v>23</v>
      </c>
      <c r="B16" s="9">
        <v>22</v>
      </c>
      <c r="D16" s="27">
        <f>IF(OR(PAY&lt;1,PAY&gt;31),"  Date out of range!","")</f>
      </c>
      <c r="E16" s="1"/>
      <c r="F16" s="1">
        <f t="shared" si="4"/>
        <v>14</v>
      </c>
      <c r="G16" s="21">
        <f t="shared" si="1"/>
        <v>41235</v>
      </c>
      <c r="H16" s="22">
        <f t="shared" si="2"/>
        <v>0.3125</v>
      </c>
      <c r="I16" s="1"/>
      <c r="J16" s="1"/>
      <c r="K16" s="1"/>
      <c r="L16" s="3"/>
      <c r="M16" s="1"/>
      <c r="N16" s="3">
        <f t="shared" si="5"/>
        <v>2012</v>
      </c>
      <c r="O16" s="3">
        <f t="shared" si="6"/>
        <v>11</v>
      </c>
      <c r="P16" s="15">
        <f t="shared" si="7"/>
        <v>41235</v>
      </c>
      <c r="Q16" s="4">
        <f t="shared" si="9"/>
        <v>41235</v>
      </c>
      <c r="R16" s="6">
        <f t="shared" si="8"/>
      </c>
      <c r="S16" s="5">
        <f t="shared" si="10"/>
        <v>0.3125</v>
      </c>
      <c r="T16" s="5">
        <f t="shared" si="3"/>
      </c>
      <c r="U16" s="5">
        <f t="shared" si="0"/>
        <v>0.3125</v>
      </c>
    </row>
    <row r="17" spans="1:21" ht="15.75" thickBot="1">
      <c r="A17" s="2" t="s">
        <v>24</v>
      </c>
      <c r="B17" s="28">
        <v>1</v>
      </c>
      <c r="C17" s="10" t="str">
        <f>IF(B17=1,"yes","no")</f>
        <v>yes</v>
      </c>
      <c r="D17" s="2" t="s">
        <v>28</v>
      </c>
      <c r="E17" s="20">
        <f>Q3</f>
        <v>40047</v>
      </c>
      <c r="F17" s="1">
        <f t="shared" si="4"/>
        <v>15</v>
      </c>
      <c r="G17" s="21">
        <f t="shared" si="1"/>
        <v>41327</v>
      </c>
      <c r="H17" s="22">
        <f t="shared" si="2"/>
        <v>0.3125</v>
      </c>
      <c r="I17" s="1"/>
      <c r="J17" s="1"/>
      <c r="K17" s="1"/>
      <c r="L17" s="3"/>
      <c r="M17" s="1"/>
      <c r="N17" s="3">
        <f t="shared" si="5"/>
        <v>2013</v>
      </c>
      <c r="O17" s="3">
        <f t="shared" si="6"/>
        <v>2</v>
      </c>
      <c r="P17" s="15">
        <f t="shared" si="7"/>
        <v>41327</v>
      </c>
      <c r="Q17" s="4">
        <f t="shared" si="9"/>
        <v>41327</v>
      </c>
      <c r="R17" s="6">
        <f t="shared" si="8"/>
      </c>
      <c r="S17" s="5">
        <f t="shared" si="10"/>
        <v>0.3125</v>
      </c>
      <c r="T17" s="5">
        <f t="shared" si="3"/>
      </c>
      <c r="U17" s="5">
        <f t="shared" si="0"/>
        <v>0.3125</v>
      </c>
    </row>
    <row r="18" spans="1:21" ht="15.75" thickBot="1">
      <c r="A18" s="16" t="s">
        <v>40</v>
      </c>
      <c r="B18" s="29"/>
      <c r="D18" s="18" t="s">
        <v>41</v>
      </c>
      <c r="E18" s="30">
        <f>IF(B17&gt;0,IF(ISNUMBER(B18),B18,DIVIDEND),"")</f>
        <v>0.3125</v>
      </c>
      <c r="F18" s="1">
        <f t="shared" si="4"/>
        <v>16</v>
      </c>
      <c r="G18" s="21">
        <f t="shared" si="1"/>
        <v>41416</v>
      </c>
      <c r="H18" s="22">
        <f t="shared" si="2"/>
        <v>0.3125</v>
      </c>
      <c r="I18" s="1"/>
      <c r="J18" s="1"/>
      <c r="K18" s="1"/>
      <c r="L18" s="3"/>
      <c r="M18" s="1"/>
      <c r="N18" s="3">
        <f t="shared" si="5"/>
        <v>2013</v>
      </c>
      <c r="O18" s="3">
        <f t="shared" si="6"/>
        <v>5</v>
      </c>
      <c r="P18" s="15">
        <f t="shared" si="7"/>
        <v>41416</v>
      </c>
      <c r="Q18" s="4">
        <f t="shared" si="9"/>
        <v>41416</v>
      </c>
      <c r="R18" s="6">
        <f t="shared" si="8"/>
      </c>
      <c r="S18" s="5">
        <f t="shared" si="10"/>
        <v>0.3125</v>
      </c>
      <c r="T18" s="5">
        <f t="shared" si="3"/>
      </c>
      <c r="U18" s="5">
        <f t="shared" si="0"/>
        <v>0.3125</v>
      </c>
    </row>
    <row r="19" spans="1:21" ht="15.75" thickBot="1">
      <c r="A19" s="16" t="s">
        <v>42</v>
      </c>
      <c r="B19" s="9">
        <v>2014</v>
      </c>
      <c r="C19" s="9">
        <v>2</v>
      </c>
      <c r="D19" s="9">
        <v>24</v>
      </c>
      <c r="E19" s="20">
        <f>DATE(B19,C19,D19)</f>
        <v>41694</v>
      </c>
      <c r="F19" s="1">
        <f t="shared" si="4"/>
        <v>17</v>
      </c>
      <c r="G19" s="21">
        <f>IF(OR(R19=1,P19&lt;=$E$12),Q19,"")</f>
        <v>41508</v>
      </c>
      <c r="H19" s="22">
        <f>IF(OR(R19=1,P19&lt;=$E$12),U19,"")</f>
        <v>0.3125</v>
      </c>
      <c r="I19" s="1"/>
      <c r="J19" s="1"/>
      <c r="K19" s="1"/>
      <c r="L19" s="3"/>
      <c r="M19" s="1"/>
      <c r="N19" s="3">
        <f aca="true" t="shared" si="11" ref="N19:N82">IF($O18&lt;10,N18,N18+1)</f>
        <v>2013</v>
      </c>
      <c r="O19" s="3">
        <f aca="true" t="shared" si="12" ref="O19:O82">IF($O18&lt;10,O18+3,O18+3-12)</f>
        <v>8</v>
      </c>
      <c r="P19" s="15">
        <f aca="true" t="shared" si="13" ref="P19:P82">DATE(N19,O19,1)+$B$16-1</f>
        <v>41508</v>
      </c>
      <c r="Q19" s="4">
        <f t="shared" si="9"/>
        <v>41508</v>
      </c>
      <c r="R19" s="6">
        <f t="shared" si="8"/>
      </c>
      <c r="S19" s="5">
        <f t="shared" si="10"/>
        <v>0.3125</v>
      </c>
      <c r="T19" s="5"/>
      <c r="U19" s="5">
        <f t="shared" si="0"/>
        <v>0.3125</v>
      </c>
    </row>
    <row r="20" spans="1:21" ht="15.75" thickBot="1">
      <c r="A20" s="16" t="s">
        <v>43</v>
      </c>
      <c r="B20" s="29">
        <v>0.24875</v>
      </c>
      <c r="D20" s="18"/>
      <c r="E20" s="30"/>
      <c r="F20" s="1">
        <f t="shared" si="4"/>
        <v>18</v>
      </c>
      <c r="G20" s="21">
        <f>IF(OR(R20=1,P20&lt;=$E$12),Q20,"")</f>
        <v>41600</v>
      </c>
      <c r="H20" s="22">
        <f>IF(OR(R20=1,P20&lt;=$E$12),U20,"")</f>
        <v>0.3125</v>
      </c>
      <c r="I20" s="1"/>
      <c r="J20" s="1"/>
      <c r="K20" s="1"/>
      <c r="L20" s="3"/>
      <c r="M20" s="1"/>
      <c r="N20" s="3">
        <f t="shared" si="11"/>
        <v>2013</v>
      </c>
      <c r="O20" s="3">
        <f t="shared" si="12"/>
        <v>11</v>
      </c>
      <c r="P20" s="15">
        <f t="shared" si="13"/>
        <v>41600</v>
      </c>
      <c r="Q20" s="4">
        <f t="shared" si="9"/>
        <v>41600</v>
      </c>
      <c r="R20" s="6">
        <f t="shared" si="8"/>
      </c>
      <c r="S20" s="5">
        <f t="shared" si="10"/>
        <v>0.3125</v>
      </c>
      <c r="T20" s="5"/>
      <c r="U20" s="5">
        <f t="shared" si="0"/>
        <v>0.3125</v>
      </c>
    </row>
    <row r="21" spans="6:21" ht="15.75" thickBot="1">
      <c r="F21" s="1">
        <f t="shared" si="4"/>
        <v>19</v>
      </c>
      <c r="G21" s="21">
        <f t="shared" si="1"/>
        <v>41692</v>
      </c>
      <c r="H21" s="22">
        <f t="shared" si="2"/>
        <v>0.3125</v>
      </c>
      <c r="I21" s="1"/>
      <c r="J21" s="1"/>
      <c r="K21" s="1"/>
      <c r="L21" s="3"/>
      <c r="M21" s="1"/>
      <c r="N21" s="3">
        <f t="shared" si="11"/>
        <v>2014</v>
      </c>
      <c r="O21" s="3">
        <f t="shared" si="12"/>
        <v>2</v>
      </c>
      <c r="P21" s="15">
        <f t="shared" si="13"/>
        <v>41692</v>
      </c>
      <c r="Q21" s="4">
        <f t="shared" si="9"/>
        <v>41692</v>
      </c>
      <c r="R21" s="6">
        <f t="shared" si="8"/>
      </c>
      <c r="S21" s="5">
        <f t="shared" si="10"/>
        <v>0.3125</v>
      </c>
      <c r="T21" s="5">
        <f t="shared" si="3"/>
      </c>
      <c r="U21" s="5">
        <f t="shared" si="0"/>
        <v>0.3125</v>
      </c>
    </row>
    <row r="22" spans="1:21" ht="15.75" thickBot="1">
      <c r="A22" s="2" t="s">
        <v>36</v>
      </c>
      <c r="B22" s="32">
        <f>B14/B7*4</f>
        <v>0.050505050505050504</v>
      </c>
      <c r="C22" s="1"/>
      <c r="D22" s="23">
        <f>S106</f>
        <v>26.106630434782637</v>
      </c>
      <c r="E22" s="1" t="s">
        <v>32</v>
      </c>
      <c r="F22" s="1">
        <f t="shared" si="4"/>
        <v>20</v>
      </c>
      <c r="G22" s="21">
        <f t="shared" si="1"/>
        <v>41781</v>
      </c>
      <c r="H22" s="22">
        <f t="shared" si="2"/>
        <v>0.24875</v>
      </c>
      <c r="I22" s="1"/>
      <c r="J22" s="1"/>
      <c r="K22" s="1"/>
      <c r="L22" s="3"/>
      <c r="M22" s="1"/>
      <c r="N22" s="3">
        <f t="shared" si="11"/>
        <v>2014</v>
      </c>
      <c r="O22" s="3">
        <f t="shared" si="12"/>
        <v>5</v>
      </c>
      <c r="P22" s="15">
        <f t="shared" si="13"/>
        <v>41781</v>
      </c>
      <c r="Q22" s="4">
        <f t="shared" si="9"/>
        <v>41781</v>
      </c>
      <c r="R22" s="6">
        <f t="shared" si="8"/>
      </c>
      <c r="S22" s="5">
        <f t="shared" si="10"/>
        <v>0.24875</v>
      </c>
      <c r="T22" s="5">
        <f t="shared" si="3"/>
      </c>
      <c r="U22" s="5">
        <f t="shared" si="0"/>
        <v>0.24875</v>
      </c>
    </row>
    <row r="23" spans="1:21" ht="15.75" thickBot="1">
      <c r="A23" s="16" t="s">
        <v>37</v>
      </c>
      <c r="B23" s="33">
        <f>U107</f>
        <v>0.04305822518063618</v>
      </c>
      <c r="C23" s="1"/>
      <c r="D23" s="23">
        <f>B8-B7</f>
        <v>-0.05000000000000071</v>
      </c>
      <c r="E23" s="1" t="s">
        <v>33</v>
      </c>
      <c r="F23" s="1">
        <f t="shared" si="4"/>
        <v>21</v>
      </c>
      <c r="G23" s="21">
        <f t="shared" si="1"/>
        <v>41873</v>
      </c>
      <c r="H23" s="22">
        <f t="shared" si="2"/>
        <v>0.24875</v>
      </c>
      <c r="I23" s="1"/>
      <c r="J23" s="1"/>
      <c r="K23" s="1"/>
      <c r="L23" s="3"/>
      <c r="M23" s="1"/>
      <c r="N23" s="3">
        <f t="shared" si="11"/>
        <v>2014</v>
      </c>
      <c r="O23" s="3">
        <f t="shared" si="12"/>
        <v>8</v>
      </c>
      <c r="P23" s="15">
        <f t="shared" si="13"/>
        <v>41873</v>
      </c>
      <c r="Q23" s="4">
        <f t="shared" si="9"/>
        <v>41873</v>
      </c>
      <c r="R23" s="6">
        <f t="shared" si="8"/>
      </c>
      <c r="S23" s="5">
        <f t="shared" si="10"/>
        <v>0.24875</v>
      </c>
      <c r="T23" s="5">
        <f t="shared" si="3"/>
      </c>
      <c r="U23" s="5">
        <f t="shared" si="0"/>
        <v>0.24875</v>
      </c>
    </row>
    <row r="24" spans="3:21" ht="15">
      <c r="C24" s="1"/>
      <c r="E24" s="1"/>
      <c r="F24" s="1">
        <f t="shared" si="4"/>
        <v>22</v>
      </c>
      <c r="G24" s="21">
        <f t="shared" si="1"/>
        <v>41965</v>
      </c>
      <c r="H24" s="22">
        <f t="shared" si="2"/>
        <v>0.24875</v>
      </c>
      <c r="I24" s="1"/>
      <c r="J24" s="1"/>
      <c r="K24" s="1"/>
      <c r="L24" s="3"/>
      <c r="M24" s="1"/>
      <c r="N24" s="3">
        <f t="shared" si="11"/>
        <v>2014</v>
      </c>
      <c r="O24" s="3">
        <f t="shared" si="12"/>
        <v>11</v>
      </c>
      <c r="P24" s="15">
        <f t="shared" si="13"/>
        <v>41965</v>
      </c>
      <c r="Q24" s="4">
        <f t="shared" si="9"/>
        <v>41965</v>
      </c>
      <c r="R24" s="6">
        <f t="shared" si="8"/>
      </c>
      <c r="S24" s="5">
        <f t="shared" si="10"/>
        <v>0.24875</v>
      </c>
      <c r="T24" s="5">
        <f t="shared" si="3"/>
      </c>
      <c r="U24" s="5">
        <f t="shared" si="0"/>
        <v>0.24875</v>
      </c>
    </row>
    <row r="25" spans="1:21" ht="15.75">
      <c r="A25" s="31">
        <f>IF(B8&gt;B7,"Warning: if share is not called only current yield will be realized.","")</f>
      </c>
      <c r="F25" s="1">
        <f t="shared" si="4"/>
        <v>23</v>
      </c>
      <c r="G25" s="21">
        <f t="shared" si="1"/>
        <v>42057</v>
      </c>
      <c r="H25" s="22">
        <f t="shared" si="2"/>
        <v>0.24875</v>
      </c>
      <c r="I25" s="1"/>
      <c r="J25" s="1"/>
      <c r="K25" s="1"/>
      <c r="L25" s="3"/>
      <c r="M25" s="1"/>
      <c r="N25" s="3">
        <f t="shared" si="11"/>
        <v>2015</v>
      </c>
      <c r="O25" s="3">
        <f t="shared" si="12"/>
        <v>2</v>
      </c>
      <c r="P25" s="15">
        <f t="shared" si="13"/>
        <v>42057</v>
      </c>
      <c r="Q25" s="4">
        <f t="shared" si="9"/>
        <v>42057</v>
      </c>
      <c r="R25" s="6">
        <f t="shared" si="8"/>
      </c>
      <c r="S25" s="5">
        <f t="shared" si="10"/>
        <v>0.24875</v>
      </c>
      <c r="T25" s="5">
        <f t="shared" si="3"/>
      </c>
      <c r="U25" s="5">
        <f t="shared" si="0"/>
        <v>0.24875</v>
      </c>
    </row>
    <row r="26" spans="6:21" ht="15">
      <c r="F26" s="1">
        <f t="shared" si="4"/>
        <v>24</v>
      </c>
      <c r="G26" s="21">
        <f t="shared" si="1"/>
        <v>42146</v>
      </c>
      <c r="H26" s="22">
        <f t="shared" si="2"/>
        <v>0.24875</v>
      </c>
      <c r="I26" s="1"/>
      <c r="J26" s="1"/>
      <c r="K26" s="1"/>
      <c r="L26" s="3"/>
      <c r="M26" s="1"/>
      <c r="N26" s="3">
        <f t="shared" si="11"/>
        <v>2015</v>
      </c>
      <c r="O26" s="3">
        <f t="shared" si="12"/>
        <v>5</v>
      </c>
      <c r="P26" s="15">
        <f t="shared" si="13"/>
        <v>42146</v>
      </c>
      <c r="Q26" s="4">
        <f t="shared" si="9"/>
        <v>42146</v>
      </c>
      <c r="R26" s="6">
        <f t="shared" si="8"/>
      </c>
      <c r="S26" s="5">
        <f t="shared" si="10"/>
        <v>0.24875</v>
      </c>
      <c r="T26" s="5">
        <f t="shared" si="3"/>
      </c>
      <c r="U26" s="5">
        <f t="shared" si="0"/>
        <v>0.24875</v>
      </c>
    </row>
    <row r="27" spans="1:21" ht="15">
      <c r="A27" s="1" t="s">
        <v>44</v>
      </c>
      <c r="B27" s="1"/>
      <c r="C27" s="1"/>
      <c r="D27" s="1"/>
      <c r="E27" s="1"/>
      <c r="F27" s="1">
        <f t="shared" si="4"/>
        <v>25</v>
      </c>
      <c r="G27" s="21">
        <f t="shared" si="1"/>
        <v>42238</v>
      </c>
      <c r="H27" s="22">
        <f t="shared" si="2"/>
        <v>0.24875</v>
      </c>
      <c r="I27" s="1"/>
      <c r="J27" s="1"/>
      <c r="K27" s="1"/>
      <c r="L27" s="3"/>
      <c r="M27" s="1"/>
      <c r="N27" s="3">
        <f t="shared" si="11"/>
        <v>2015</v>
      </c>
      <c r="O27" s="3">
        <f t="shared" si="12"/>
        <v>8</v>
      </c>
      <c r="P27" s="15">
        <f t="shared" si="13"/>
        <v>42238</v>
      </c>
      <c r="Q27" s="4">
        <f t="shared" si="9"/>
        <v>42238</v>
      </c>
      <c r="R27" s="6">
        <f t="shared" si="8"/>
      </c>
      <c r="S27" s="5">
        <f t="shared" si="10"/>
        <v>0.24875</v>
      </c>
      <c r="T27" s="5">
        <f t="shared" si="3"/>
      </c>
      <c r="U27" s="5">
        <f t="shared" si="0"/>
        <v>0.24875</v>
      </c>
    </row>
    <row r="28" spans="1:21" ht="15">
      <c r="A28" s="17" t="s">
        <v>45</v>
      </c>
      <c r="B28" s="1"/>
      <c r="C28" s="1"/>
      <c r="D28" s="1"/>
      <c r="E28" s="1"/>
      <c r="F28" s="1">
        <f t="shared" si="4"/>
        <v>26</v>
      </c>
      <c r="G28" s="21">
        <f t="shared" si="1"/>
        <v>42330</v>
      </c>
      <c r="H28" s="22">
        <f t="shared" si="2"/>
        <v>0.24875</v>
      </c>
      <c r="I28" s="1"/>
      <c r="J28" s="1"/>
      <c r="K28" s="1"/>
      <c r="L28" s="3"/>
      <c r="M28" s="1"/>
      <c r="N28" s="3">
        <f t="shared" si="11"/>
        <v>2015</v>
      </c>
      <c r="O28" s="3">
        <f t="shared" si="12"/>
        <v>11</v>
      </c>
      <c r="P28" s="15">
        <f t="shared" si="13"/>
        <v>42330</v>
      </c>
      <c r="Q28" s="4">
        <f t="shared" si="9"/>
        <v>42330</v>
      </c>
      <c r="R28" s="6">
        <f t="shared" si="8"/>
      </c>
      <c r="S28" s="5">
        <f t="shared" si="10"/>
        <v>0.24875</v>
      </c>
      <c r="T28" s="5">
        <f t="shared" si="3"/>
      </c>
      <c r="U28" s="5">
        <f t="shared" si="0"/>
        <v>0.24875</v>
      </c>
    </row>
    <row r="29" spans="1:21" ht="15">
      <c r="A29" t="s">
        <v>46</v>
      </c>
      <c r="B29" s="1"/>
      <c r="C29" s="1"/>
      <c r="D29" s="1"/>
      <c r="E29" s="1"/>
      <c r="F29" s="1">
        <f t="shared" si="4"/>
        <v>27</v>
      </c>
      <c r="G29" s="21">
        <f t="shared" si="1"/>
        <v>42422</v>
      </c>
      <c r="H29" s="22">
        <f t="shared" si="2"/>
        <v>0.24875</v>
      </c>
      <c r="I29" s="1"/>
      <c r="J29" s="1"/>
      <c r="K29" s="1"/>
      <c r="L29" s="3"/>
      <c r="M29" s="1"/>
      <c r="N29" s="3">
        <f t="shared" si="11"/>
        <v>2016</v>
      </c>
      <c r="O29" s="3">
        <f t="shared" si="12"/>
        <v>2</v>
      </c>
      <c r="P29" s="15">
        <f t="shared" si="13"/>
        <v>42422</v>
      </c>
      <c r="Q29" s="4">
        <f t="shared" si="9"/>
        <v>42422</v>
      </c>
      <c r="R29" s="6">
        <f t="shared" si="8"/>
      </c>
      <c r="S29" s="5">
        <f t="shared" si="10"/>
        <v>0.24875</v>
      </c>
      <c r="T29" s="5">
        <f t="shared" si="3"/>
      </c>
      <c r="U29" s="5">
        <f t="shared" si="0"/>
        <v>0.24875</v>
      </c>
    </row>
    <row r="30" spans="2:21" ht="15">
      <c r="B30" s="1"/>
      <c r="C30" s="1"/>
      <c r="D30" s="1"/>
      <c r="E30" s="1"/>
      <c r="F30" s="1">
        <f t="shared" si="4"/>
        <v>28</v>
      </c>
      <c r="G30" s="21">
        <f t="shared" si="1"/>
        <v>42512</v>
      </c>
      <c r="H30" s="22">
        <f t="shared" si="2"/>
        <v>0.24875</v>
      </c>
      <c r="I30" s="1"/>
      <c r="J30" s="1"/>
      <c r="K30" s="1"/>
      <c r="L30" s="3"/>
      <c r="M30" s="1"/>
      <c r="N30" s="3">
        <f t="shared" si="11"/>
        <v>2016</v>
      </c>
      <c r="O30" s="3">
        <f t="shared" si="12"/>
        <v>5</v>
      </c>
      <c r="P30" s="15">
        <f t="shared" si="13"/>
        <v>42512</v>
      </c>
      <c r="Q30" s="4">
        <f t="shared" si="9"/>
        <v>42512</v>
      </c>
      <c r="R30" s="6">
        <f t="shared" si="8"/>
      </c>
      <c r="S30" s="5">
        <f t="shared" si="10"/>
        <v>0.24875</v>
      </c>
      <c r="T30" s="5">
        <f t="shared" si="3"/>
      </c>
      <c r="U30" s="5">
        <f t="shared" si="0"/>
        <v>0.24875</v>
      </c>
    </row>
    <row r="31" spans="1:21" ht="15">
      <c r="A31" s="13"/>
      <c r="B31" s="1"/>
      <c r="C31" s="1"/>
      <c r="D31" s="1"/>
      <c r="E31" s="1"/>
      <c r="F31" s="1">
        <f t="shared" si="4"/>
        <v>29</v>
      </c>
      <c r="G31" s="21">
        <f t="shared" si="1"/>
        <v>42604</v>
      </c>
      <c r="H31" s="22">
        <f t="shared" si="2"/>
        <v>0.24875</v>
      </c>
      <c r="I31" s="1"/>
      <c r="J31" s="1"/>
      <c r="K31" s="1"/>
      <c r="L31" s="3"/>
      <c r="M31" s="1"/>
      <c r="N31" s="3">
        <f t="shared" si="11"/>
        <v>2016</v>
      </c>
      <c r="O31" s="3">
        <f t="shared" si="12"/>
        <v>8</v>
      </c>
      <c r="P31" s="15">
        <f t="shared" si="13"/>
        <v>42604</v>
      </c>
      <c r="Q31" s="4">
        <f t="shared" si="9"/>
        <v>42604</v>
      </c>
      <c r="R31" s="6">
        <f t="shared" si="8"/>
      </c>
      <c r="S31" s="5">
        <f t="shared" si="10"/>
        <v>0.24875</v>
      </c>
      <c r="T31" s="5">
        <f t="shared" si="3"/>
      </c>
      <c r="U31" s="5">
        <f t="shared" si="0"/>
        <v>0.24875</v>
      </c>
    </row>
    <row r="32" spans="1:21" ht="15">
      <c r="A32" s="13" t="s">
        <v>38</v>
      </c>
      <c r="F32" s="1">
        <f t="shared" si="4"/>
        <v>30</v>
      </c>
      <c r="G32" s="21">
        <f t="shared" si="1"/>
        <v>42696</v>
      </c>
      <c r="H32" s="22">
        <f t="shared" si="2"/>
        <v>0.24875</v>
      </c>
      <c r="I32" s="1"/>
      <c r="J32" s="1"/>
      <c r="K32" s="1"/>
      <c r="L32" s="3"/>
      <c r="M32" s="1"/>
      <c r="N32" s="3">
        <f t="shared" si="11"/>
        <v>2016</v>
      </c>
      <c r="O32" s="3">
        <f t="shared" si="12"/>
        <v>11</v>
      </c>
      <c r="P32" s="15">
        <f t="shared" si="13"/>
        <v>42696</v>
      </c>
      <c r="Q32" s="4">
        <f t="shared" si="9"/>
        <v>42696</v>
      </c>
      <c r="R32" s="6">
        <f t="shared" si="8"/>
      </c>
      <c r="S32" s="5">
        <f t="shared" si="10"/>
        <v>0.24875</v>
      </c>
      <c r="T32" s="5">
        <f t="shared" si="3"/>
      </c>
      <c r="U32" s="5">
        <f t="shared" si="0"/>
        <v>0.24875</v>
      </c>
    </row>
    <row r="33" spans="1:21" ht="15">
      <c r="A33" t="s">
        <v>39</v>
      </c>
      <c r="B33" s="1"/>
      <c r="C33" s="1"/>
      <c r="D33" s="1"/>
      <c r="E33" s="1"/>
      <c r="F33" s="1">
        <f t="shared" si="4"/>
        <v>31</v>
      </c>
      <c r="G33" s="21">
        <f t="shared" si="1"/>
        <v>42788</v>
      </c>
      <c r="H33" s="22">
        <f t="shared" si="2"/>
        <v>0.24875</v>
      </c>
      <c r="I33" s="1"/>
      <c r="J33" s="1"/>
      <c r="K33" s="1"/>
      <c r="L33" s="3"/>
      <c r="M33" s="1"/>
      <c r="N33" s="3">
        <f t="shared" si="11"/>
        <v>2017</v>
      </c>
      <c r="O33" s="3">
        <f t="shared" si="12"/>
        <v>2</v>
      </c>
      <c r="P33" s="15">
        <f t="shared" si="13"/>
        <v>42788</v>
      </c>
      <c r="Q33" s="4">
        <f t="shared" si="9"/>
        <v>42788</v>
      </c>
      <c r="R33" s="6">
        <f t="shared" si="8"/>
      </c>
      <c r="S33" s="5">
        <f t="shared" si="10"/>
        <v>0.24875</v>
      </c>
      <c r="T33" s="5">
        <f t="shared" si="3"/>
      </c>
      <c r="U33" s="5">
        <f t="shared" si="0"/>
        <v>0.24875</v>
      </c>
    </row>
    <row r="34" spans="1:21" ht="15">
      <c r="A34" s="1"/>
      <c r="B34" s="1"/>
      <c r="C34" s="1"/>
      <c r="D34" s="1"/>
      <c r="E34" s="1"/>
      <c r="F34" s="1">
        <f t="shared" si="4"/>
        <v>32</v>
      </c>
      <c r="G34" s="21">
        <f t="shared" si="1"/>
        <v>42877</v>
      </c>
      <c r="H34" s="22">
        <f t="shared" si="2"/>
        <v>0.24875</v>
      </c>
      <c r="I34" s="1"/>
      <c r="J34" s="1"/>
      <c r="K34" s="1"/>
      <c r="L34" s="3"/>
      <c r="M34" s="1"/>
      <c r="N34" s="3">
        <f t="shared" si="11"/>
        <v>2017</v>
      </c>
      <c r="O34" s="3">
        <f t="shared" si="12"/>
        <v>5</v>
      </c>
      <c r="P34" s="15">
        <f t="shared" si="13"/>
        <v>42877</v>
      </c>
      <c r="Q34" s="4">
        <f t="shared" si="9"/>
        <v>42877</v>
      </c>
      <c r="R34" s="6">
        <f t="shared" si="8"/>
      </c>
      <c r="S34" s="5">
        <f t="shared" si="10"/>
        <v>0.24875</v>
      </c>
      <c r="T34" s="5">
        <f t="shared" si="3"/>
      </c>
      <c r="U34" s="5">
        <f t="shared" si="0"/>
        <v>0.24875</v>
      </c>
    </row>
    <row r="35" spans="1:21" ht="15">
      <c r="A35" s="13"/>
      <c r="B35" s="1"/>
      <c r="C35" s="1"/>
      <c r="D35" s="1"/>
      <c r="E35" s="1"/>
      <c r="F35" s="1">
        <f t="shared" si="4"/>
        <v>33</v>
      </c>
      <c r="G35" s="21">
        <f t="shared" si="1"/>
        <v>42969</v>
      </c>
      <c r="H35" s="22">
        <f t="shared" si="2"/>
        <v>0.24875</v>
      </c>
      <c r="I35" s="1"/>
      <c r="J35" s="1"/>
      <c r="K35" s="1"/>
      <c r="L35" s="3"/>
      <c r="M35" s="1"/>
      <c r="N35" s="3">
        <f t="shared" si="11"/>
        <v>2017</v>
      </c>
      <c r="O35" s="3">
        <f t="shared" si="12"/>
        <v>8</v>
      </c>
      <c r="P35" s="15">
        <f t="shared" si="13"/>
        <v>42969</v>
      </c>
      <c r="Q35" s="4">
        <f t="shared" si="9"/>
        <v>42969</v>
      </c>
      <c r="R35" s="6">
        <f t="shared" si="8"/>
      </c>
      <c r="S35" s="5">
        <f t="shared" si="10"/>
        <v>0.24875</v>
      </c>
      <c r="T35" s="5">
        <f t="shared" si="3"/>
      </c>
      <c r="U35" s="5">
        <f t="shared" si="0"/>
        <v>0.24875</v>
      </c>
    </row>
    <row r="36" spans="2:21" ht="15">
      <c r="B36" s="1"/>
      <c r="C36" s="1"/>
      <c r="D36" s="1"/>
      <c r="E36" s="1"/>
      <c r="F36" s="1">
        <f t="shared" si="4"/>
        <v>34</v>
      </c>
      <c r="G36" s="21">
        <f t="shared" si="1"/>
        <v>43061</v>
      </c>
      <c r="H36" s="22">
        <f t="shared" si="2"/>
        <v>0.24875</v>
      </c>
      <c r="I36" s="1"/>
      <c r="J36" s="1"/>
      <c r="K36" s="1"/>
      <c r="L36" s="3"/>
      <c r="M36" s="1"/>
      <c r="N36" s="3">
        <f t="shared" si="11"/>
        <v>2017</v>
      </c>
      <c r="O36" s="3">
        <f t="shared" si="12"/>
        <v>11</v>
      </c>
      <c r="P36" s="15">
        <f t="shared" si="13"/>
        <v>43061</v>
      </c>
      <c r="Q36" s="4">
        <f t="shared" si="9"/>
        <v>43061</v>
      </c>
      <c r="R36" s="6">
        <f t="shared" si="8"/>
      </c>
      <c r="S36" s="5">
        <f t="shared" si="10"/>
        <v>0.24875</v>
      </c>
      <c r="T36" s="5">
        <f t="shared" si="3"/>
      </c>
      <c r="U36" s="5">
        <f aca="true" t="shared" si="14" ref="U36:U67">S36+T36</f>
        <v>0.24875</v>
      </c>
    </row>
    <row r="37" spans="1:21" ht="15">
      <c r="A37" s="1"/>
      <c r="B37" s="1"/>
      <c r="C37" s="1"/>
      <c r="D37" s="1"/>
      <c r="E37" s="1"/>
      <c r="F37" s="1">
        <f t="shared" si="4"/>
        <v>35</v>
      </c>
      <c r="G37" s="21">
        <f t="shared" si="1"/>
        <v>43153</v>
      </c>
      <c r="H37" s="22">
        <f t="shared" si="2"/>
        <v>0.24875</v>
      </c>
      <c r="I37" s="1"/>
      <c r="J37" s="1"/>
      <c r="K37" s="1"/>
      <c r="L37" s="3"/>
      <c r="M37" s="1"/>
      <c r="N37" s="3">
        <f t="shared" si="11"/>
        <v>2018</v>
      </c>
      <c r="O37" s="3">
        <f t="shared" si="12"/>
        <v>2</v>
      </c>
      <c r="P37" s="15">
        <f t="shared" si="13"/>
        <v>43153</v>
      </c>
      <c r="Q37" s="4">
        <f t="shared" si="9"/>
        <v>43153</v>
      </c>
      <c r="R37" s="6">
        <f t="shared" si="8"/>
      </c>
      <c r="S37" s="5">
        <f t="shared" si="10"/>
        <v>0.24875</v>
      </c>
      <c r="T37" s="5">
        <f aca="true" t="shared" si="15" ref="T37:T68">IF(R37=1,$B$8,"")</f>
      </c>
      <c r="U37" s="5">
        <f t="shared" si="14"/>
        <v>0.24875</v>
      </c>
    </row>
    <row r="38" spans="1:21" ht="15">
      <c r="A38" s="1"/>
      <c r="B38" s="1"/>
      <c r="C38" s="1"/>
      <c r="D38" s="1"/>
      <c r="E38" s="1"/>
      <c r="F38" s="1">
        <f t="shared" si="4"/>
        <v>36</v>
      </c>
      <c r="G38" s="21">
        <f t="shared" si="1"/>
        <v>43242</v>
      </c>
      <c r="H38" s="22">
        <f t="shared" si="2"/>
        <v>0.24875</v>
      </c>
      <c r="I38" s="1"/>
      <c r="J38" s="1"/>
      <c r="K38" s="1"/>
      <c r="L38" s="3"/>
      <c r="M38" s="1"/>
      <c r="N38" s="3">
        <f t="shared" si="11"/>
        <v>2018</v>
      </c>
      <c r="O38" s="3">
        <f t="shared" si="12"/>
        <v>5</v>
      </c>
      <c r="P38" s="15">
        <f t="shared" si="13"/>
        <v>43242</v>
      </c>
      <c r="Q38" s="4">
        <f t="shared" si="9"/>
        <v>43242</v>
      </c>
      <c r="R38" s="6">
        <f t="shared" si="8"/>
      </c>
      <c r="S38" s="5">
        <f t="shared" si="10"/>
        <v>0.24875</v>
      </c>
      <c r="T38" s="5">
        <f t="shared" si="15"/>
      </c>
      <c r="U38" s="5">
        <f t="shared" si="14"/>
        <v>0.24875</v>
      </c>
    </row>
    <row r="39" spans="1:21" ht="15">
      <c r="A39" s="1"/>
      <c r="B39" s="1"/>
      <c r="C39" s="1"/>
      <c r="D39" s="1"/>
      <c r="E39" s="1"/>
      <c r="F39" s="1">
        <f t="shared" si="4"/>
        <v>37</v>
      </c>
      <c r="G39" s="21">
        <f t="shared" si="1"/>
        <v>43334</v>
      </c>
      <c r="H39" s="22">
        <f t="shared" si="2"/>
        <v>0.24875</v>
      </c>
      <c r="I39" s="1"/>
      <c r="J39" s="1"/>
      <c r="K39" s="1"/>
      <c r="L39" s="3"/>
      <c r="M39" s="1"/>
      <c r="N39" s="3">
        <f t="shared" si="11"/>
        <v>2018</v>
      </c>
      <c r="O39" s="3">
        <f t="shared" si="12"/>
        <v>8</v>
      </c>
      <c r="P39" s="15">
        <f t="shared" si="13"/>
        <v>43334</v>
      </c>
      <c r="Q39" s="4">
        <f t="shared" si="9"/>
        <v>43334</v>
      </c>
      <c r="R39" s="6">
        <f aca="true" t="shared" si="16" ref="R39:R70">IF(AND(Q39=$E$12,Q38&lt;$E$12),1,"")</f>
      </c>
      <c r="S39" s="5">
        <f t="shared" si="10"/>
        <v>0.24875</v>
      </c>
      <c r="T39" s="5">
        <f t="shared" si="15"/>
      </c>
      <c r="U39" s="5">
        <f t="shared" si="14"/>
        <v>0.24875</v>
      </c>
    </row>
    <row r="40" spans="1:21" ht="15">
      <c r="A40" s="1"/>
      <c r="B40" s="1"/>
      <c r="C40" s="1"/>
      <c r="D40" s="1"/>
      <c r="E40" s="1"/>
      <c r="F40" s="1">
        <f t="shared" si="4"/>
        <v>38</v>
      </c>
      <c r="G40" s="21">
        <f t="shared" si="1"/>
        <v>43426</v>
      </c>
      <c r="H40" s="22">
        <f t="shared" si="2"/>
        <v>0.24875</v>
      </c>
      <c r="I40" s="1"/>
      <c r="J40" s="1"/>
      <c r="K40" s="1"/>
      <c r="L40" s="3"/>
      <c r="M40" s="1"/>
      <c r="N40" s="3">
        <f t="shared" si="11"/>
        <v>2018</v>
      </c>
      <c r="O40" s="3">
        <f t="shared" si="12"/>
        <v>11</v>
      </c>
      <c r="P40" s="15">
        <f t="shared" si="13"/>
        <v>43426</v>
      </c>
      <c r="Q40" s="4">
        <f t="shared" si="9"/>
        <v>43426</v>
      </c>
      <c r="R40" s="6">
        <f t="shared" si="16"/>
      </c>
      <c r="S40" s="5">
        <f t="shared" si="10"/>
        <v>0.24875</v>
      </c>
      <c r="T40" s="5">
        <f t="shared" si="15"/>
      </c>
      <c r="U40" s="5">
        <f t="shared" si="14"/>
        <v>0.24875</v>
      </c>
    </row>
    <row r="41" spans="1:21" ht="15">
      <c r="A41" s="1"/>
      <c r="B41" s="1"/>
      <c r="C41" s="1"/>
      <c r="D41" s="1"/>
      <c r="E41" s="1"/>
      <c r="F41" s="1">
        <f t="shared" si="4"/>
        <v>39</v>
      </c>
      <c r="G41" s="21">
        <f t="shared" si="1"/>
        <v>43518</v>
      </c>
      <c r="H41" s="22">
        <f t="shared" si="2"/>
        <v>0.24875</v>
      </c>
      <c r="I41" s="1"/>
      <c r="J41" s="1"/>
      <c r="K41" s="1"/>
      <c r="L41" s="3"/>
      <c r="M41" s="1"/>
      <c r="N41" s="3">
        <f t="shared" si="11"/>
        <v>2019</v>
      </c>
      <c r="O41" s="3">
        <f t="shared" si="12"/>
        <v>2</v>
      </c>
      <c r="P41" s="15">
        <f t="shared" si="13"/>
        <v>43518</v>
      </c>
      <c r="Q41" s="4">
        <f t="shared" si="9"/>
        <v>43518</v>
      </c>
      <c r="R41" s="6">
        <f t="shared" si="16"/>
      </c>
      <c r="S41" s="5">
        <f t="shared" si="10"/>
        <v>0.24875</v>
      </c>
      <c r="T41" s="5">
        <f t="shared" si="15"/>
      </c>
      <c r="U41" s="5">
        <f t="shared" si="14"/>
        <v>0.24875</v>
      </c>
    </row>
    <row r="42" spans="1:21" ht="15">
      <c r="A42" s="1"/>
      <c r="B42" s="1"/>
      <c r="C42" s="1"/>
      <c r="D42" s="1"/>
      <c r="E42" s="1"/>
      <c r="F42" s="1">
        <f t="shared" si="4"/>
        <v>40</v>
      </c>
      <c r="G42" s="21">
        <f t="shared" si="1"/>
        <v>43607</v>
      </c>
      <c r="H42" s="22">
        <f t="shared" si="2"/>
        <v>0.24875</v>
      </c>
      <c r="I42" s="1"/>
      <c r="J42" s="1"/>
      <c r="K42" s="1"/>
      <c r="L42" s="3"/>
      <c r="M42" s="1"/>
      <c r="N42" s="3">
        <f t="shared" si="11"/>
        <v>2019</v>
      </c>
      <c r="O42" s="3">
        <f t="shared" si="12"/>
        <v>5</v>
      </c>
      <c r="P42" s="15">
        <f t="shared" si="13"/>
        <v>43607</v>
      </c>
      <c r="Q42" s="4">
        <f t="shared" si="9"/>
        <v>43607</v>
      </c>
      <c r="R42" s="6">
        <f t="shared" si="16"/>
      </c>
      <c r="S42" s="5">
        <f t="shared" si="10"/>
        <v>0.24875</v>
      </c>
      <c r="T42" s="5">
        <f t="shared" si="15"/>
      </c>
      <c r="U42" s="5">
        <f t="shared" si="14"/>
        <v>0.24875</v>
      </c>
    </row>
    <row r="43" spans="1:21" ht="15">
      <c r="A43" s="1"/>
      <c r="B43" s="1"/>
      <c r="C43" s="1"/>
      <c r="D43" s="1"/>
      <c r="E43" s="1"/>
      <c r="F43" s="1">
        <f t="shared" si="4"/>
        <v>41</v>
      </c>
      <c r="G43" s="21">
        <f t="shared" si="1"/>
        <v>43699</v>
      </c>
      <c r="H43" s="22">
        <f t="shared" si="2"/>
        <v>0.24875</v>
      </c>
      <c r="I43" s="1"/>
      <c r="J43" s="1"/>
      <c r="K43" s="1"/>
      <c r="L43" s="3"/>
      <c r="M43" s="1"/>
      <c r="N43" s="3">
        <f t="shared" si="11"/>
        <v>2019</v>
      </c>
      <c r="O43" s="3">
        <f t="shared" si="12"/>
        <v>8</v>
      </c>
      <c r="P43" s="15">
        <f t="shared" si="13"/>
        <v>43699</v>
      </c>
      <c r="Q43" s="4">
        <f t="shared" si="9"/>
        <v>43699</v>
      </c>
      <c r="R43" s="6">
        <f t="shared" si="16"/>
      </c>
      <c r="S43" s="5">
        <f t="shared" si="10"/>
        <v>0.24875</v>
      </c>
      <c r="T43" s="5">
        <f t="shared" si="15"/>
      </c>
      <c r="U43" s="5">
        <f t="shared" si="14"/>
        <v>0.24875</v>
      </c>
    </row>
    <row r="44" spans="1:21" ht="15">
      <c r="A44" s="1"/>
      <c r="B44" s="1"/>
      <c r="C44" s="1"/>
      <c r="D44" s="1"/>
      <c r="E44" s="1"/>
      <c r="F44" s="1">
        <f t="shared" si="4"/>
        <v>42</v>
      </c>
      <c r="G44" s="21">
        <f t="shared" si="1"/>
        <v>43791</v>
      </c>
      <c r="H44" s="22">
        <f t="shared" si="2"/>
        <v>0.24875</v>
      </c>
      <c r="I44" s="1"/>
      <c r="J44" s="1"/>
      <c r="K44" s="1"/>
      <c r="L44" s="3"/>
      <c r="M44" s="1"/>
      <c r="N44" s="3">
        <f t="shared" si="11"/>
        <v>2019</v>
      </c>
      <c r="O44" s="3">
        <f t="shared" si="12"/>
        <v>11</v>
      </c>
      <c r="P44" s="15">
        <f t="shared" si="13"/>
        <v>43791</v>
      </c>
      <c r="Q44" s="4">
        <f t="shared" si="9"/>
        <v>43791</v>
      </c>
      <c r="R44" s="6">
        <f t="shared" si="16"/>
      </c>
      <c r="S44" s="5">
        <f t="shared" si="10"/>
        <v>0.24875</v>
      </c>
      <c r="T44" s="5">
        <f t="shared" si="15"/>
      </c>
      <c r="U44" s="5">
        <f t="shared" si="14"/>
        <v>0.24875</v>
      </c>
    </row>
    <row r="45" spans="1:21" ht="15">
      <c r="A45" s="1"/>
      <c r="B45" s="1"/>
      <c r="C45" s="1"/>
      <c r="D45" s="1"/>
      <c r="E45" s="1"/>
      <c r="F45" s="1">
        <f t="shared" si="4"/>
        <v>43</v>
      </c>
      <c r="G45" s="21">
        <f t="shared" si="1"/>
        <v>43883</v>
      </c>
      <c r="H45" s="22">
        <f t="shared" si="2"/>
        <v>0.24875</v>
      </c>
      <c r="I45" s="1"/>
      <c r="J45" s="1"/>
      <c r="K45" s="1"/>
      <c r="L45" s="3"/>
      <c r="M45" s="1"/>
      <c r="N45" s="3">
        <f t="shared" si="11"/>
        <v>2020</v>
      </c>
      <c r="O45" s="3">
        <f t="shared" si="12"/>
        <v>2</v>
      </c>
      <c r="P45" s="15">
        <f t="shared" si="13"/>
        <v>43883</v>
      </c>
      <c r="Q45" s="4">
        <f t="shared" si="9"/>
        <v>43883</v>
      </c>
      <c r="R45" s="6">
        <f t="shared" si="16"/>
      </c>
      <c r="S45" s="5">
        <f t="shared" si="10"/>
        <v>0.24875</v>
      </c>
      <c r="T45" s="5">
        <f t="shared" si="15"/>
      </c>
      <c r="U45" s="5">
        <f t="shared" si="14"/>
        <v>0.24875</v>
      </c>
    </row>
    <row r="46" spans="1:21" ht="15">
      <c r="A46" s="1"/>
      <c r="B46" s="1"/>
      <c r="C46" s="1"/>
      <c r="D46" s="1"/>
      <c r="E46" s="1"/>
      <c r="F46" s="1">
        <f t="shared" si="4"/>
        <v>44</v>
      </c>
      <c r="G46" s="21">
        <f t="shared" si="1"/>
        <v>43973</v>
      </c>
      <c r="H46" s="22">
        <f t="shared" si="2"/>
        <v>0.24875</v>
      </c>
      <c r="I46" s="1"/>
      <c r="J46" s="1"/>
      <c r="K46" s="1"/>
      <c r="L46" s="3"/>
      <c r="M46" s="1"/>
      <c r="N46" s="3">
        <f t="shared" si="11"/>
        <v>2020</v>
      </c>
      <c r="O46" s="3">
        <f t="shared" si="12"/>
        <v>5</v>
      </c>
      <c r="P46" s="15">
        <f t="shared" si="13"/>
        <v>43973</v>
      </c>
      <c r="Q46" s="4">
        <f t="shared" si="9"/>
        <v>43973</v>
      </c>
      <c r="R46" s="6">
        <f t="shared" si="16"/>
      </c>
      <c r="S46" s="5">
        <f t="shared" si="10"/>
        <v>0.24875</v>
      </c>
      <c r="T46" s="5">
        <f t="shared" si="15"/>
      </c>
      <c r="U46" s="5">
        <f t="shared" si="14"/>
        <v>0.24875</v>
      </c>
    </row>
    <row r="47" spans="1:21" ht="15">
      <c r="A47" s="1"/>
      <c r="B47" s="1"/>
      <c r="C47" s="1"/>
      <c r="D47" s="1"/>
      <c r="E47" s="1"/>
      <c r="F47" s="1">
        <f t="shared" si="4"/>
        <v>45</v>
      </c>
      <c r="G47" s="21">
        <f t="shared" si="1"/>
        <v>44065</v>
      </c>
      <c r="H47" s="22">
        <f t="shared" si="2"/>
        <v>0.24875</v>
      </c>
      <c r="I47" s="1"/>
      <c r="J47" s="1"/>
      <c r="K47" s="1"/>
      <c r="L47" s="3"/>
      <c r="M47" s="1"/>
      <c r="N47" s="3">
        <f t="shared" si="11"/>
        <v>2020</v>
      </c>
      <c r="O47" s="3">
        <f t="shared" si="12"/>
        <v>8</v>
      </c>
      <c r="P47" s="15">
        <f t="shared" si="13"/>
        <v>44065</v>
      </c>
      <c r="Q47" s="4">
        <f t="shared" si="9"/>
        <v>44065</v>
      </c>
      <c r="R47" s="6">
        <f t="shared" si="16"/>
      </c>
      <c r="S47" s="5">
        <f t="shared" si="10"/>
        <v>0.24875</v>
      </c>
      <c r="T47" s="5">
        <f t="shared" si="15"/>
      </c>
      <c r="U47" s="5">
        <f t="shared" si="14"/>
        <v>0.24875</v>
      </c>
    </row>
    <row r="48" spans="1:21" ht="15">
      <c r="A48" s="1"/>
      <c r="B48" s="1"/>
      <c r="C48" s="1"/>
      <c r="D48" s="1"/>
      <c r="E48" s="1"/>
      <c r="F48" s="1">
        <f t="shared" si="4"/>
        <v>46</v>
      </c>
      <c r="G48" s="21">
        <f t="shared" si="1"/>
        <v>44157</v>
      </c>
      <c r="H48" s="22">
        <f t="shared" si="2"/>
        <v>0.24875</v>
      </c>
      <c r="I48" s="1"/>
      <c r="J48" s="1"/>
      <c r="K48" s="1"/>
      <c r="L48" s="3"/>
      <c r="M48" s="1"/>
      <c r="N48" s="3">
        <f t="shared" si="11"/>
        <v>2020</v>
      </c>
      <c r="O48" s="3">
        <f t="shared" si="12"/>
        <v>11</v>
      </c>
      <c r="P48" s="15">
        <f t="shared" si="13"/>
        <v>44157</v>
      </c>
      <c r="Q48" s="4">
        <f t="shared" si="9"/>
        <v>44157</v>
      </c>
      <c r="R48" s="6">
        <f t="shared" si="16"/>
      </c>
      <c r="S48" s="5">
        <f t="shared" si="10"/>
        <v>0.24875</v>
      </c>
      <c r="T48" s="5">
        <f t="shared" si="15"/>
      </c>
      <c r="U48" s="5">
        <f t="shared" si="14"/>
        <v>0.24875</v>
      </c>
    </row>
    <row r="49" spans="1:21" ht="15">
      <c r="A49" s="1"/>
      <c r="B49" s="1"/>
      <c r="C49" s="1"/>
      <c r="D49" s="1"/>
      <c r="E49" s="1"/>
      <c r="F49" s="1">
        <f t="shared" si="4"/>
        <v>47</v>
      </c>
      <c r="G49" s="21">
        <f t="shared" si="1"/>
        <v>44249</v>
      </c>
      <c r="H49" s="22">
        <f t="shared" si="2"/>
        <v>0.24875</v>
      </c>
      <c r="I49" s="1"/>
      <c r="J49" s="1"/>
      <c r="K49" s="1"/>
      <c r="L49" s="3"/>
      <c r="M49" s="1"/>
      <c r="N49" s="3">
        <f t="shared" si="11"/>
        <v>2021</v>
      </c>
      <c r="O49" s="3">
        <f t="shared" si="12"/>
        <v>2</v>
      </c>
      <c r="P49" s="15">
        <f t="shared" si="13"/>
        <v>44249</v>
      </c>
      <c r="Q49" s="4">
        <f t="shared" si="9"/>
        <v>44249</v>
      </c>
      <c r="R49" s="6">
        <f t="shared" si="16"/>
      </c>
      <c r="S49" s="5">
        <f t="shared" si="10"/>
        <v>0.24875</v>
      </c>
      <c r="T49" s="5">
        <f t="shared" si="15"/>
      </c>
      <c r="U49" s="5">
        <f t="shared" si="14"/>
        <v>0.24875</v>
      </c>
    </row>
    <row r="50" spans="1:21" ht="15">
      <c r="A50" s="1"/>
      <c r="B50" s="1"/>
      <c r="C50" s="1"/>
      <c r="D50" s="1"/>
      <c r="E50" s="1"/>
      <c r="F50" s="1">
        <f t="shared" si="4"/>
        <v>48</v>
      </c>
      <c r="G50" s="21">
        <f t="shared" si="1"/>
        <v>44338</v>
      </c>
      <c r="H50" s="22">
        <f t="shared" si="2"/>
        <v>0.24875</v>
      </c>
      <c r="I50" s="1"/>
      <c r="J50" s="1"/>
      <c r="K50" s="1"/>
      <c r="L50" s="3"/>
      <c r="M50" s="1"/>
      <c r="N50" s="3">
        <f t="shared" si="11"/>
        <v>2021</v>
      </c>
      <c r="O50" s="3">
        <f t="shared" si="12"/>
        <v>5</v>
      </c>
      <c r="P50" s="15">
        <f t="shared" si="13"/>
        <v>44338</v>
      </c>
      <c r="Q50" s="4">
        <f t="shared" si="9"/>
        <v>44338</v>
      </c>
      <c r="R50" s="6">
        <f t="shared" si="16"/>
      </c>
      <c r="S50" s="5">
        <f t="shared" si="10"/>
        <v>0.24875</v>
      </c>
      <c r="T50" s="5">
        <f t="shared" si="15"/>
      </c>
      <c r="U50" s="5">
        <f t="shared" si="14"/>
        <v>0.24875</v>
      </c>
    </row>
    <row r="51" spans="1:21" ht="15">
      <c r="A51" s="1"/>
      <c r="B51" s="1"/>
      <c r="C51" s="1"/>
      <c r="D51" s="1"/>
      <c r="E51" s="1"/>
      <c r="F51" s="1">
        <f t="shared" si="4"/>
        <v>49</v>
      </c>
      <c r="G51" s="21">
        <f t="shared" si="1"/>
        <v>44430</v>
      </c>
      <c r="H51" s="22">
        <f t="shared" si="2"/>
        <v>0.24875</v>
      </c>
      <c r="I51" s="1"/>
      <c r="J51" s="1"/>
      <c r="K51" s="1"/>
      <c r="L51" s="3"/>
      <c r="M51" s="1"/>
      <c r="N51" s="3">
        <f t="shared" si="11"/>
        <v>2021</v>
      </c>
      <c r="O51" s="3">
        <f t="shared" si="12"/>
        <v>8</v>
      </c>
      <c r="P51" s="15">
        <f t="shared" si="13"/>
        <v>44430</v>
      </c>
      <c r="Q51" s="4">
        <f t="shared" si="9"/>
        <v>44430</v>
      </c>
      <c r="R51" s="6">
        <f t="shared" si="16"/>
      </c>
      <c r="S51" s="5">
        <f t="shared" si="10"/>
        <v>0.24875</v>
      </c>
      <c r="T51" s="5">
        <f t="shared" si="15"/>
      </c>
      <c r="U51" s="5">
        <f t="shared" si="14"/>
        <v>0.24875</v>
      </c>
    </row>
    <row r="52" spans="1:21" ht="15">
      <c r="A52" s="1"/>
      <c r="B52" s="1"/>
      <c r="C52" s="1"/>
      <c r="D52" s="1"/>
      <c r="E52" s="1"/>
      <c r="F52" s="1">
        <f t="shared" si="4"/>
        <v>50</v>
      </c>
      <c r="G52" s="21">
        <f t="shared" si="1"/>
        <v>44522</v>
      </c>
      <c r="H52" s="22">
        <f t="shared" si="2"/>
        <v>0.24875</v>
      </c>
      <c r="I52" s="1"/>
      <c r="J52" s="1"/>
      <c r="K52" s="1"/>
      <c r="L52" s="3"/>
      <c r="M52" s="1"/>
      <c r="N52" s="3">
        <f t="shared" si="11"/>
        <v>2021</v>
      </c>
      <c r="O52" s="3">
        <f t="shared" si="12"/>
        <v>11</v>
      </c>
      <c r="P52" s="15">
        <f t="shared" si="13"/>
        <v>44522</v>
      </c>
      <c r="Q52" s="4">
        <f t="shared" si="9"/>
        <v>44522</v>
      </c>
      <c r="R52" s="6">
        <f t="shared" si="16"/>
      </c>
      <c r="S52" s="5">
        <f t="shared" si="10"/>
        <v>0.24875</v>
      </c>
      <c r="T52" s="5">
        <f t="shared" si="15"/>
      </c>
      <c r="U52" s="5">
        <f t="shared" si="14"/>
        <v>0.24875</v>
      </c>
    </row>
    <row r="53" spans="1:21" ht="15">
      <c r="A53" s="1"/>
      <c r="B53" s="1"/>
      <c r="C53" s="1"/>
      <c r="D53" s="1"/>
      <c r="E53" s="1"/>
      <c r="F53" s="1">
        <f t="shared" si="4"/>
        <v>51</v>
      </c>
      <c r="G53" s="21">
        <f t="shared" si="1"/>
        <v>44614</v>
      </c>
      <c r="H53" s="22">
        <f t="shared" si="2"/>
        <v>0.24875</v>
      </c>
      <c r="I53" s="1"/>
      <c r="J53" s="1"/>
      <c r="K53" s="1"/>
      <c r="L53" s="3"/>
      <c r="M53" s="1"/>
      <c r="N53" s="3">
        <f t="shared" si="11"/>
        <v>2022</v>
      </c>
      <c r="O53" s="3">
        <f t="shared" si="12"/>
        <v>2</v>
      </c>
      <c r="P53" s="15">
        <f t="shared" si="13"/>
        <v>44614</v>
      </c>
      <c r="Q53" s="4">
        <f t="shared" si="9"/>
        <v>44614</v>
      </c>
      <c r="R53" s="6">
        <f t="shared" si="16"/>
      </c>
      <c r="S53" s="5">
        <f t="shared" si="10"/>
        <v>0.24875</v>
      </c>
      <c r="T53" s="5">
        <f t="shared" si="15"/>
      </c>
      <c r="U53" s="5">
        <f t="shared" si="14"/>
        <v>0.24875</v>
      </c>
    </row>
    <row r="54" spans="1:21" ht="15">
      <c r="A54" s="1"/>
      <c r="B54" s="1"/>
      <c r="C54" s="1"/>
      <c r="D54" s="1"/>
      <c r="E54" s="1"/>
      <c r="F54" s="1">
        <f t="shared" si="4"/>
        <v>52</v>
      </c>
      <c r="G54" s="21">
        <f t="shared" si="1"/>
        <v>44703</v>
      </c>
      <c r="H54" s="22">
        <f t="shared" si="2"/>
        <v>0.24875</v>
      </c>
      <c r="I54" s="1"/>
      <c r="J54" s="1"/>
      <c r="K54" s="1"/>
      <c r="L54" s="3"/>
      <c r="M54" s="1"/>
      <c r="N54" s="3">
        <f t="shared" si="11"/>
        <v>2022</v>
      </c>
      <c r="O54" s="3">
        <f t="shared" si="12"/>
        <v>5</v>
      </c>
      <c r="P54" s="15">
        <f t="shared" si="13"/>
        <v>44703</v>
      </c>
      <c r="Q54" s="4">
        <f t="shared" si="9"/>
        <v>44703</v>
      </c>
      <c r="R54" s="6">
        <f t="shared" si="16"/>
      </c>
      <c r="S54" s="5">
        <f t="shared" si="10"/>
        <v>0.24875</v>
      </c>
      <c r="T54" s="5">
        <f t="shared" si="15"/>
      </c>
      <c r="U54" s="5">
        <f t="shared" si="14"/>
        <v>0.24875</v>
      </c>
    </row>
    <row r="55" spans="1:21" ht="15">
      <c r="A55" s="1"/>
      <c r="B55" s="1"/>
      <c r="C55" s="1"/>
      <c r="D55" s="1"/>
      <c r="E55" s="1"/>
      <c r="F55" s="1">
        <f t="shared" si="4"/>
        <v>53</v>
      </c>
      <c r="G55" s="21">
        <f t="shared" si="1"/>
        <v>44795</v>
      </c>
      <c r="H55" s="22">
        <f t="shared" si="2"/>
        <v>0.24875</v>
      </c>
      <c r="I55" s="1"/>
      <c r="J55" s="1"/>
      <c r="K55" s="1"/>
      <c r="L55" s="3"/>
      <c r="M55" s="1"/>
      <c r="N55" s="3">
        <f t="shared" si="11"/>
        <v>2022</v>
      </c>
      <c r="O55" s="3">
        <f t="shared" si="12"/>
        <v>8</v>
      </c>
      <c r="P55" s="15">
        <f t="shared" si="13"/>
        <v>44795</v>
      </c>
      <c r="Q55" s="4">
        <f t="shared" si="9"/>
        <v>44795</v>
      </c>
      <c r="R55" s="6">
        <f t="shared" si="16"/>
      </c>
      <c r="S55" s="5">
        <f t="shared" si="10"/>
        <v>0.24875</v>
      </c>
      <c r="T55" s="5">
        <f t="shared" si="15"/>
      </c>
      <c r="U55" s="5">
        <f t="shared" si="14"/>
        <v>0.24875</v>
      </c>
    </row>
    <row r="56" spans="1:21" ht="15">
      <c r="A56" s="1"/>
      <c r="B56" s="1"/>
      <c r="C56" s="1"/>
      <c r="D56" s="1"/>
      <c r="E56" s="1"/>
      <c r="F56" s="1">
        <f t="shared" si="4"/>
        <v>54</v>
      </c>
      <c r="G56" s="21">
        <f t="shared" si="1"/>
        <v>44887</v>
      </c>
      <c r="H56" s="22">
        <f t="shared" si="2"/>
        <v>0.24875</v>
      </c>
      <c r="I56" s="1"/>
      <c r="J56" s="1"/>
      <c r="K56" s="1"/>
      <c r="L56" s="3"/>
      <c r="M56" s="1"/>
      <c r="N56" s="3">
        <f t="shared" si="11"/>
        <v>2022</v>
      </c>
      <c r="O56" s="3">
        <f t="shared" si="12"/>
        <v>11</v>
      </c>
      <c r="P56" s="15">
        <f t="shared" si="13"/>
        <v>44887</v>
      </c>
      <c r="Q56" s="4">
        <f t="shared" si="9"/>
        <v>44887</v>
      </c>
      <c r="R56" s="6">
        <f t="shared" si="16"/>
      </c>
      <c r="S56" s="5">
        <f t="shared" si="10"/>
        <v>0.24875</v>
      </c>
      <c r="T56" s="5">
        <f t="shared" si="15"/>
      </c>
      <c r="U56" s="5">
        <f t="shared" si="14"/>
        <v>0.24875</v>
      </c>
    </row>
    <row r="57" spans="1:21" ht="15">
      <c r="A57" s="1"/>
      <c r="B57" s="1"/>
      <c r="C57" s="1"/>
      <c r="D57" s="1"/>
      <c r="E57" s="1"/>
      <c r="F57" s="1">
        <f t="shared" si="4"/>
        <v>55</v>
      </c>
      <c r="G57" s="21">
        <f t="shared" si="1"/>
        <v>44979</v>
      </c>
      <c r="H57" s="22">
        <f t="shared" si="2"/>
        <v>0.24875</v>
      </c>
      <c r="I57" s="1"/>
      <c r="J57" s="1"/>
      <c r="K57" s="1"/>
      <c r="L57" s="3"/>
      <c r="M57" s="1"/>
      <c r="N57" s="3">
        <f t="shared" si="11"/>
        <v>2023</v>
      </c>
      <c r="O57" s="3">
        <f t="shared" si="12"/>
        <v>2</v>
      </c>
      <c r="P57" s="15">
        <f t="shared" si="13"/>
        <v>44979</v>
      </c>
      <c r="Q57" s="4">
        <f t="shared" si="9"/>
        <v>44979</v>
      </c>
      <c r="R57" s="6">
        <f t="shared" si="16"/>
      </c>
      <c r="S57" s="5">
        <f t="shared" si="10"/>
        <v>0.24875</v>
      </c>
      <c r="T57" s="5">
        <f t="shared" si="15"/>
      </c>
      <c r="U57" s="5">
        <f t="shared" si="14"/>
        <v>0.24875</v>
      </c>
    </row>
    <row r="58" spans="1:21" ht="15">
      <c r="A58" s="1"/>
      <c r="B58" s="1"/>
      <c r="C58" s="1"/>
      <c r="D58" s="1"/>
      <c r="E58" s="1"/>
      <c r="F58" s="1">
        <f t="shared" si="4"/>
        <v>56</v>
      </c>
      <c r="G58" s="21">
        <f t="shared" si="1"/>
        <v>45068</v>
      </c>
      <c r="H58" s="22">
        <f t="shared" si="2"/>
        <v>0.24875</v>
      </c>
      <c r="I58" s="1"/>
      <c r="J58" s="1"/>
      <c r="K58" s="1"/>
      <c r="L58" s="3"/>
      <c r="M58" s="1"/>
      <c r="N58" s="3">
        <f t="shared" si="11"/>
        <v>2023</v>
      </c>
      <c r="O58" s="3">
        <f t="shared" si="12"/>
        <v>5</v>
      </c>
      <c r="P58" s="15">
        <f t="shared" si="13"/>
        <v>45068</v>
      </c>
      <c r="Q58" s="4">
        <f t="shared" si="9"/>
        <v>45068</v>
      </c>
      <c r="R58" s="6">
        <f t="shared" si="16"/>
      </c>
      <c r="S58" s="5">
        <f t="shared" si="10"/>
        <v>0.24875</v>
      </c>
      <c r="T58" s="5">
        <f t="shared" si="15"/>
      </c>
      <c r="U58" s="5">
        <f t="shared" si="14"/>
        <v>0.24875</v>
      </c>
    </row>
    <row r="59" spans="1:21" ht="15">
      <c r="A59" s="1"/>
      <c r="B59" s="1"/>
      <c r="C59" s="1"/>
      <c r="D59" s="1"/>
      <c r="E59" s="1"/>
      <c r="F59" s="1">
        <f t="shared" si="4"/>
        <v>57</v>
      </c>
      <c r="G59" s="21">
        <f t="shared" si="1"/>
        <v>45160</v>
      </c>
      <c r="H59" s="22">
        <f t="shared" si="2"/>
        <v>0.24875</v>
      </c>
      <c r="I59" s="1"/>
      <c r="J59" s="1"/>
      <c r="K59" s="1"/>
      <c r="L59" s="3"/>
      <c r="M59" s="1"/>
      <c r="N59" s="3">
        <f t="shared" si="11"/>
        <v>2023</v>
      </c>
      <c r="O59" s="3">
        <f t="shared" si="12"/>
        <v>8</v>
      </c>
      <c r="P59" s="15">
        <f t="shared" si="13"/>
        <v>45160</v>
      </c>
      <c r="Q59" s="4">
        <f t="shared" si="9"/>
        <v>45160</v>
      </c>
      <c r="R59" s="6">
        <f t="shared" si="16"/>
      </c>
      <c r="S59" s="5">
        <f t="shared" si="10"/>
        <v>0.24875</v>
      </c>
      <c r="T59" s="5">
        <f t="shared" si="15"/>
      </c>
      <c r="U59" s="5">
        <f t="shared" si="14"/>
        <v>0.24875</v>
      </c>
    </row>
    <row r="60" spans="1:21" ht="15">
      <c r="A60" s="1"/>
      <c r="B60" s="1"/>
      <c r="C60" s="1"/>
      <c r="D60" s="1"/>
      <c r="E60" s="1"/>
      <c r="F60" s="1">
        <f t="shared" si="4"/>
        <v>58</v>
      </c>
      <c r="G60" s="21">
        <f t="shared" si="1"/>
        <v>45252</v>
      </c>
      <c r="H60" s="22">
        <f t="shared" si="2"/>
        <v>0.24875</v>
      </c>
      <c r="I60" s="1"/>
      <c r="J60" s="1"/>
      <c r="K60" s="1"/>
      <c r="L60" s="3"/>
      <c r="M60" s="1"/>
      <c r="N60" s="3">
        <f t="shared" si="11"/>
        <v>2023</v>
      </c>
      <c r="O60" s="3">
        <f t="shared" si="12"/>
        <v>11</v>
      </c>
      <c r="P60" s="15">
        <f t="shared" si="13"/>
        <v>45252</v>
      </c>
      <c r="Q60" s="4">
        <f t="shared" si="9"/>
        <v>45252</v>
      </c>
      <c r="R60" s="6">
        <f t="shared" si="16"/>
      </c>
      <c r="S60" s="5">
        <f t="shared" si="10"/>
        <v>0.24875</v>
      </c>
      <c r="T60" s="5">
        <f t="shared" si="15"/>
      </c>
      <c r="U60" s="5">
        <f t="shared" si="14"/>
        <v>0.24875</v>
      </c>
    </row>
    <row r="61" spans="1:21" ht="15">
      <c r="A61" s="1"/>
      <c r="B61" s="1"/>
      <c r="C61" s="1"/>
      <c r="D61" s="1"/>
      <c r="E61" s="1"/>
      <c r="F61" s="1">
        <f t="shared" si="4"/>
        <v>59</v>
      </c>
      <c r="G61" s="21">
        <f t="shared" si="1"/>
        <v>45344</v>
      </c>
      <c r="H61" s="22">
        <f t="shared" si="2"/>
        <v>0.24875</v>
      </c>
      <c r="I61" s="1"/>
      <c r="J61" s="1"/>
      <c r="K61" s="1"/>
      <c r="L61" s="3"/>
      <c r="M61" s="1"/>
      <c r="N61" s="3">
        <f t="shared" si="11"/>
        <v>2024</v>
      </c>
      <c r="O61" s="3">
        <f t="shared" si="12"/>
        <v>2</v>
      </c>
      <c r="P61" s="15">
        <f t="shared" si="13"/>
        <v>45344</v>
      </c>
      <c r="Q61" s="4">
        <f t="shared" si="9"/>
        <v>45344</v>
      </c>
      <c r="R61" s="6">
        <f t="shared" si="16"/>
      </c>
      <c r="S61" s="5">
        <f t="shared" si="10"/>
        <v>0.24875</v>
      </c>
      <c r="T61" s="5">
        <f t="shared" si="15"/>
      </c>
      <c r="U61" s="5">
        <f t="shared" si="14"/>
        <v>0.24875</v>
      </c>
    </row>
    <row r="62" spans="1:21" ht="15">
      <c r="A62" s="1"/>
      <c r="B62" s="1"/>
      <c r="C62" s="1"/>
      <c r="D62" s="1"/>
      <c r="E62" s="1"/>
      <c r="F62" s="1">
        <f t="shared" si="4"/>
        <v>60</v>
      </c>
      <c r="G62" s="21">
        <f t="shared" si="1"/>
        <v>45434</v>
      </c>
      <c r="H62" s="22">
        <f t="shared" si="2"/>
        <v>0.24875</v>
      </c>
      <c r="I62" s="1"/>
      <c r="J62" s="1"/>
      <c r="K62" s="1"/>
      <c r="L62" s="3"/>
      <c r="M62" s="1"/>
      <c r="N62" s="3">
        <f t="shared" si="11"/>
        <v>2024</v>
      </c>
      <c r="O62" s="3">
        <f t="shared" si="12"/>
        <v>5</v>
      </c>
      <c r="P62" s="15">
        <f t="shared" si="13"/>
        <v>45434</v>
      </c>
      <c r="Q62" s="4">
        <f t="shared" si="9"/>
        <v>45434</v>
      </c>
      <c r="R62" s="6">
        <f t="shared" si="16"/>
      </c>
      <c r="S62" s="5">
        <f t="shared" si="10"/>
        <v>0.24875</v>
      </c>
      <c r="T62" s="5">
        <f t="shared" si="15"/>
      </c>
      <c r="U62" s="5">
        <f t="shared" si="14"/>
        <v>0.24875</v>
      </c>
    </row>
    <row r="63" spans="1:21" ht="15">
      <c r="A63" s="1"/>
      <c r="B63" s="1"/>
      <c r="C63" s="1"/>
      <c r="D63" s="1"/>
      <c r="E63" s="1"/>
      <c r="F63" s="1">
        <f t="shared" si="4"/>
        <v>61</v>
      </c>
      <c r="G63" s="21">
        <f t="shared" si="1"/>
        <v>45526</v>
      </c>
      <c r="H63" s="22">
        <f t="shared" si="2"/>
        <v>0.24875</v>
      </c>
      <c r="I63" s="1"/>
      <c r="J63" s="1"/>
      <c r="K63" s="1"/>
      <c r="L63" s="3"/>
      <c r="M63" s="1"/>
      <c r="N63" s="3">
        <f t="shared" si="11"/>
        <v>2024</v>
      </c>
      <c r="O63" s="3">
        <f t="shared" si="12"/>
        <v>8</v>
      </c>
      <c r="P63" s="15">
        <f t="shared" si="13"/>
        <v>45526</v>
      </c>
      <c r="Q63" s="4">
        <f t="shared" si="9"/>
        <v>45526</v>
      </c>
      <c r="R63" s="6">
        <f t="shared" si="16"/>
      </c>
      <c r="S63" s="5">
        <f t="shared" si="10"/>
        <v>0.24875</v>
      </c>
      <c r="T63" s="5">
        <f t="shared" si="15"/>
      </c>
      <c r="U63" s="5">
        <f t="shared" si="14"/>
        <v>0.24875</v>
      </c>
    </row>
    <row r="64" spans="1:21" ht="15">
      <c r="A64" s="1"/>
      <c r="B64" s="1"/>
      <c r="C64" s="1"/>
      <c r="D64" s="1"/>
      <c r="E64" s="1"/>
      <c r="F64" s="1">
        <f t="shared" si="4"/>
        <v>62</v>
      </c>
      <c r="G64" s="21">
        <f t="shared" si="1"/>
        <v>45618</v>
      </c>
      <c r="H64" s="22">
        <f t="shared" si="2"/>
        <v>0.24875</v>
      </c>
      <c r="I64" s="1"/>
      <c r="J64" s="1"/>
      <c r="K64" s="1"/>
      <c r="L64" s="3"/>
      <c r="M64" s="1"/>
      <c r="N64" s="3">
        <f t="shared" si="11"/>
        <v>2024</v>
      </c>
      <c r="O64" s="3">
        <f t="shared" si="12"/>
        <v>11</v>
      </c>
      <c r="P64" s="15">
        <f t="shared" si="13"/>
        <v>45618</v>
      </c>
      <c r="Q64" s="4">
        <f t="shared" si="9"/>
        <v>45618</v>
      </c>
      <c r="R64" s="6">
        <f t="shared" si="16"/>
      </c>
      <c r="S64" s="5">
        <f t="shared" si="10"/>
        <v>0.24875</v>
      </c>
      <c r="T64" s="5">
        <f t="shared" si="15"/>
      </c>
      <c r="U64" s="5">
        <f t="shared" si="14"/>
        <v>0.24875</v>
      </c>
    </row>
    <row r="65" spans="1:21" ht="15">
      <c r="A65" s="1"/>
      <c r="B65" s="1"/>
      <c r="C65" s="1"/>
      <c r="D65" s="1"/>
      <c r="E65" s="1"/>
      <c r="F65" s="1">
        <f t="shared" si="4"/>
        <v>63</v>
      </c>
      <c r="G65" s="21">
        <f t="shared" si="1"/>
        <v>45710</v>
      </c>
      <c r="H65" s="22">
        <f t="shared" si="2"/>
        <v>0.24875</v>
      </c>
      <c r="I65" s="1"/>
      <c r="J65" s="1"/>
      <c r="K65" s="1"/>
      <c r="L65" s="3"/>
      <c r="M65" s="1"/>
      <c r="N65" s="3">
        <f t="shared" si="11"/>
        <v>2025</v>
      </c>
      <c r="O65" s="3">
        <f t="shared" si="12"/>
        <v>2</v>
      </c>
      <c r="P65" s="15">
        <f t="shared" si="13"/>
        <v>45710</v>
      </c>
      <c r="Q65" s="4">
        <f t="shared" si="9"/>
        <v>45710</v>
      </c>
      <c r="R65" s="6">
        <f t="shared" si="16"/>
      </c>
      <c r="S65" s="5">
        <f t="shared" si="10"/>
        <v>0.24875</v>
      </c>
      <c r="T65" s="5">
        <f t="shared" si="15"/>
      </c>
      <c r="U65" s="5">
        <f t="shared" si="14"/>
        <v>0.24875</v>
      </c>
    </row>
    <row r="66" spans="1:21" ht="15">
      <c r="A66" s="1"/>
      <c r="B66" s="1"/>
      <c r="C66" s="1"/>
      <c r="D66" s="1"/>
      <c r="E66" s="1"/>
      <c r="F66" s="1">
        <f t="shared" si="4"/>
        <v>64</v>
      </c>
      <c r="G66" s="21">
        <f t="shared" si="1"/>
        <v>45799</v>
      </c>
      <c r="H66" s="22">
        <f t="shared" si="2"/>
        <v>0.24875</v>
      </c>
      <c r="I66" s="1"/>
      <c r="J66" s="1"/>
      <c r="K66" s="1"/>
      <c r="L66" s="3"/>
      <c r="M66" s="1"/>
      <c r="N66" s="3">
        <f t="shared" si="11"/>
        <v>2025</v>
      </c>
      <c r="O66" s="3">
        <f t="shared" si="12"/>
        <v>5</v>
      </c>
      <c r="P66" s="15">
        <f t="shared" si="13"/>
        <v>45799</v>
      </c>
      <c r="Q66" s="4">
        <f t="shared" si="9"/>
        <v>45799</v>
      </c>
      <c r="R66" s="6">
        <f t="shared" si="16"/>
      </c>
      <c r="S66" s="5">
        <f t="shared" si="10"/>
        <v>0.24875</v>
      </c>
      <c r="T66" s="5">
        <f t="shared" si="15"/>
      </c>
      <c r="U66" s="5">
        <f t="shared" si="14"/>
        <v>0.24875</v>
      </c>
    </row>
    <row r="67" spans="1:21" ht="15">
      <c r="A67" s="1"/>
      <c r="B67" s="1"/>
      <c r="C67" s="1"/>
      <c r="D67" s="1"/>
      <c r="E67" s="1"/>
      <c r="F67" s="1">
        <f t="shared" si="4"/>
        <v>65</v>
      </c>
      <c r="G67" s="21">
        <f t="shared" si="1"/>
        <v>45891</v>
      </c>
      <c r="H67" s="22">
        <f t="shared" si="2"/>
        <v>0.24875</v>
      </c>
      <c r="I67" s="1"/>
      <c r="J67" s="1"/>
      <c r="K67" s="1"/>
      <c r="L67" s="3"/>
      <c r="M67" s="1"/>
      <c r="N67" s="3">
        <f t="shared" si="11"/>
        <v>2025</v>
      </c>
      <c r="O67" s="3">
        <f t="shared" si="12"/>
        <v>8</v>
      </c>
      <c r="P67" s="15">
        <f t="shared" si="13"/>
        <v>45891</v>
      </c>
      <c r="Q67" s="4">
        <f t="shared" si="9"/>
        <v>45891</v>
      </c>
      <c r="R67" s="6">
        <f t="shared" si="16"/>
      </c>
      <c r="S67" s="5">
        <f t="shared" si="10"/>
        <v>0.24875</v>
      </c>
      <c r="T67" s="5">
        <f t="shared" si="15"/>
      </c>
      <c r="U67" s="5">
        <f t="shared" si="14"/>
        <v>0.24875</v>
      </c>
    </row>
    <row r="68" spans="1:21" ht="15">
      <c r="A68" s="1"/>
      <c r="B68" s="1"/>
      <c r="C68" s="1"/>
      <c r="D68" s="1"/>
      <c r="E68" s="1"/>
      <c r="F68" s="1">
        <f t="shared" si="4"/>
        <v>66</v>
      </c>
      <c r="G68" s="21">
        <f t="shared" si="1"/>
        <v>45983</v>
      </c>
      <c r="H68" s="22">
        <f t="shared" si="2"/>
        <v>0.24875</v>
      </c>
      <c r="I68" s="1"/>
      <c r="J68" s="1"/>
      <c r="K68" s="1"/>
      <c r="L68" s="3"/>
      <c r="M68" s="1"/>
      <c r="N68" s="3">
        <f t="shared" si="11"/>
        <v>2025</v>
      </c>
      <c r="O68" s="3">
        <f t="shared" si="12"/>
        <v>11</v>
      </c>
      <c r="P68" s="15">
        <f t="shared" si="13"/>
        <v>45983</v>
      </c>
      <c r="Q68" s="4">
        <f t="shared" si="9"/>
        <v>45983</v>
      </c>
      <c r="R68" s="6">
        <f t="shared" si="16"/>
      </c>
      <c r="S68" s="5">
        <f t="shared" si="10"/>
        <v>0.24875</v>
      </c>
      <c r="T68" s="5">
        <f t="shared" si="15"/>
      </c>
      <c r="U68" s="5">
        <f aca="true" t="shared" si="17" ref="U68:U99">S68+T68</f>
        <v>0.24875</v>
      </c>
    </row>
    <row r="69" spans="1:21" ht="15">
      <c r="A69" s="1"/>
      <c r="B69" s="1"/>
      <c r="C69" s="1"/>
      <c r="D69" s="1"/>
      <c r="E69" s="1"/>
      <c r="F69" s="1">
        <f t="shared" si="4"/>
        <v>67</v>
      </c>
      <c r="G69" s="21">
        <f aca="true" t="shared" si="18" ref="G69:G103">IF(OR(R69=1,P69&lt;=$E$12),Q69,"")</f>
        <v>46075</v>
      </c>
      <c r="H69" s="22">
        <f aca="true" t="shared" si="19" ref="H69:H103">IF(OR(R69=1,P69&lt;=$E$12),U69,"")</f>
        <v>0.24875</v>
      </c>
      <c r="I69" s="1"/>
      <c r="J69" s="1"/>
      <c r="K69" s="1"/>
      <c r="L69" s="3"/>
      <c r="M69" s="1"/>
      <c r="N69" s="3">
        <f t="shared" si="11"/>
        <v>2026</v>
      </c>
      <c r="O69" s="3">
        <f t="shared" si="12"/>
        <v>2</v>
      </c>
      <c r="P69" s="15">
        <f t="shared" si="13"/>
        <v>46075</v>
      </c>
      <c r="Q69" s="4">
        <f t="shared" si="9"/>
        <v>46075</v>
      </c>
      <c r="R69" s="6">
        <f t="shared" si="16"/>
      </c>
      <c r="S69" s="5">
        <f aca="true" t="shared" si="20" ref="S69:S104">IF(Q69&lt;$E$12,IF(Q69&lt;=$E$19,$B$14,$B$20),IF(AND(R69=1,Q69&gt;Q68),(Q69-Q68)/(P69-Q68)*$B$14,0))</f>
        <v>0.24875</v>
      </c>
      <c r="T69" s="5">
        <f aca="true" t="shared" si="21" ref="T69:T104">IF(R69=1,$B$8,"")</f>
      </c>
      <c r="U69" s="5">
        <f t="shared" si="17"/>
        <v>0.24875</v>
      </c>
    </row>
    <row r="70" spans="1:21" ht="15">
      <c r="A70" s="1"/>
      <c r="B70" s="1"/>
      <c r="C70" s="1"/>
      <c r="D70" s="1"/>
      <c r="E70" s="1"/>
      <c r="F70" s="1">
        <f aca="true" t="shared" si="22" ref="F70:F104">IF(OR(R70=1,P70&lt;=$E$12),F69+1,"")</f>
        <v>68</v>
      </c>
      <c r="G70" s="21">
        <f t="shared" si="18"/>
        <v>46164</v>
      </c>
      <c r="H70" s="22">
        <f t="shared" si="19"/>
        <v>0.24875</v>
      </c>
      <c r="I70" s="1"/>
      <c r="J70" s="1"/>
      <c r="K70" s="1"/>
      <c r="L70" s="3"/>
      <c r="M70" s="1"/>
      <c r="N70" s="3">
        <f t="shared" si="11"/>
        <v>2026</v>
      </c>
      <c r="O70" s="3">
        <f t="shared" si="12"/>
        <v>5</v>
      </c>
      <c r="P70" s="15">
        <f t="shared" si="13"/>
        <v>46164</v>
      </c>
      <c r="Q70" s="4">
        <f t="shared" si="9"/>
        <v>46164</v>
      </c>
      <c r="R70" s="6">
        <f t="shared" si="16"/>
      </c>
      <c r="S70" s="5">
        <f t="shared" si="20"/>
        <v>0.24875</v>
      </c>
      <c r="T70" s="5">
        <f t="shared" si="21"/>
      </c>
      <c r="U70" s="5">
        <f t="shared" si="17"/>
        <v>0.24875</v>
      </c>
    </row>
    <row r="71" spans="1:21" ht="15">
      <c r="A71" s="1"/>
      <c r="B71" s="1"/>
      <c r="C71" s="1"/>
      <c r="D71" s="1"/>
      <c r="E71" s="1"/>
      <c r="F71" s="1">
        <f t="shared" si="22"/>
        <v>69</v>
      </c>
      <c r="G71" s="21">
        <f t="shared" si="18"/>
        <v>46256</v>
      </c>
      <c r="H71" s="22">
        <f t="shared" si="19"/>
        <v>0.24875</v>
      </c>
      <c r="I71" s="1"/>
      <c r="J71" s="1"/>
      <c r="K71" s="1"/>
      <c r="L71" s="3"/>
      <c r="M71" s="1"/>
      <c r="N71" s="3">
        <f t="shared" si="11"/>
        <v>2026</v>
      </c>
      <c r="O71" s="3">
        <f t="shared" si="12"/>
        <v>8</v>
      </c>
      <c r="P71" s="15">
        <f t="shared" si="13"/>
        <v>46256</v>
      </c>
      <c r="Q71" s="4">
        <f aca="true" t="shared" si="23" ref="Q71:Q104">MIN(P71,$E$12)</f>
        <v>46256</v>
      </c>
      <c r="R71" s="6">
        <f aca="true" t="shared" si="24" ref="R71:R102">IF(AND(Q71=$E$12,Q70&lt;$E$12),1,"")</f>
      </c>
      <c r="S71" s="5">
        <f t="shared" si="20"/>
        <v>0.24875</v>
      </c>
      <c r="T71" s="5">
        <f t="shared" si="21"/>
      </c>
      <c r="U71" s="5">
        <f t="shared" si="17"/>
        <v>0.24875</v>
      </c>
    </row>
    <row r="72" spans="1:21" ht="15">
      <c r="A72" s="1"/>
      <c r="B72" s="1"/>
      <c r="C72" s="1"/>
      <c r="D72" s="1"/>
      <c r="E72" s="1"/>
      <c r="F72" s="1">
        <f t="shared" si="22"/>
        <v>70</v>
      </c>
      <c r="G72" s="21">
        <f t="shared" si="18"/>
        <v>46348</v>
      </c>
      <c r="H72" s="22">
        <f t="shared" si="19"/>
        <v>0.24875</v>
      </c>
      <c r="I72" s="1"/>
      <c r="J72" s="1"/>
      <c r="K72" s="1"/>
      <c r="L72" s="3"/>
      <c r="M72" s="1"/>
      <c r="N72" s="3">
        <f t="shared" si="11"/>
        <v>2026</v>
      </c>
      <c r="O72" s="3">
        <f t="shared" si="12"/>
        <v>11</v>
      </c>
      <c r="P72" s="15">
        <f t="shared" si="13"/>
        <v>46348</v>
      </c>
      <c r="Q72" s="4">
        <f t="shared" si="23"/>
        <v>46348</v>
      </c>
      <c r="R72" s="6">
        <f t="shared" si="24"/>
      </c>
      <c r="S72" s="5">
        <f t="shared" si="20"/>
        <v>0.24875</v>
      </c>
      <c r="T72" s="5">
        <f t="shared" si="21"/>
      </c>
      <c r="U72" s="5">
        <f t="shared" si="17"/>
        <v>0.24875</v>
      </c>
    </row>
    <row r="73" spans="1:21" ht="15">
      <c r="A73" s="1"/>
      <c r="B73" s="1"/>
      <c r="C73" s="1"/>
      <c r="D73" s="1"/>
      <c r="E73" s="1"/>
      <c r="F73" s="1">
        <f t="shared" si="22"/>
        <v>71</v>
      </c>
      <c r="G73" s="21">
        <f t="shared" si="18"/>
        <v>46440</v>
      </c>
      <c r="H73" s="22">
        <f t="shared" si="19"/>
        <v>0.24875</v>
      </c>
      <c r="I73" s="1"/>
      <c r="J73" s="1"/>
      <c r="K73" s="1"/>
      <c r="L73" s="3"/>
      <c r="M73" s="1"/>
      <c r="N73" s="3">
        <f t="shared" si="11"/>
        <v>2027</v>
      </c>
      <c r="O73" s="3">
        <f t="shared" si="12"/>
        <v>2</v>
      </c>
      <c r="P73" s="15">
        <f t="shared" si="13"/>
        <v>46440</v>
      </c>
      <c r="Q73" s="4">
        <f t="shared" si="23"/>
        <v>46440</v>
      </c>
      <c r="R73" s="6">
        <f t="shared" si="24"/>
      </c>
      <c r="S73" s="5">
        <f t="shared" si="20"/>
        <v>0.24875</v>
      </c>
      <c r="T73" s="5">
        <f t="shared" si="21"/>
      </c>
      <c r="U73" s="5">
        <f t="shared" si="17"/>
        <v>0.24875</v>
      </c>
    </row>
    <row r="74" spans="1:21" ht="15">
      <c r="A74" s="1"/>
      <c r="B74" s="1"/>
      <c r="C74" s="1"/>
      <c r="D74" s="1"/>
      <c r="E74" s="1"/>
      <c r="F74" s="1">
        <f t="shared" si="22"/>
        <v>72</v>
      </c>
      <c r="G74" s="21">
        <f t="shared" si="18"/>
        <v>46529</v>
      </c>
      <c r="H74" s="22">
        <f t="shared" si="19"/>
        <v>0.24875</v>
      </c>
      <c r="I74" s="1"/>
      <c r="J74" s="1"/>
      <c r="K74" s="1"/>
      <c r="L74" s="3"/>
      <c r="M74" s="1"/>
      <c r="N74" s="3">
        <f t="shared" si="11"/>
        <v>2027</v>
      </c>
      <c r="O74" s="3">
        <f t="shared" si="12"/>
        <v>5</v>
      </c>
      <c r="P74" s="15">
        <f t="shared" si="13"/>
        <v>46529</v>
      </c>
      <c r="Q74" s="4">
        <f t="shared" si="23"/>
        <v>46529</v>
      </c>
      <c r="R74" s="6">
        <f t="shared" si="24"/>
      </c>
      <c r="S74" s="5">
        <f t="shared" si="20"/>
        <v>0.24875</v>
      </c>
      <c r="T74" s="5">
        <f t="shared" si="21"/>
      </c>
      <c r="U74" s="5">
        <f t="shared" si="17"/>
        <v>0.24875</v>
      </c>
    </row>
    <row r="75" spans="1:21" ht="15">
      <c r="A75" s="1"/>
      <c r="B75" s="1"/>
      <c r="C75" s="1"/>
      <c r="D75" s="1"/>
      <c r="E75" s="1"/>
      <c r="F75" s="1">
        <f t="shared" si="22"/>
        <v>73</v>
      </c>
      <c r="G75" s="21">
        <f t="shared" si="18"/>
        <v>46621</v>
      </c>
      <c r="H75" s="22">
        <f t="shared" si="19"/>
        <v>0.24875</v>
      </c>
      <c r="I75" s="1"/>
      <c r="J75" s="1"/>
      <c r="K75" s="1"/>
      <c r="L75" s="3"/>
      <c r="M75" s="1"/>
      <c r="N75" s="3">
        <f t="shared" si="11"/>
        <v>2027</v>
      </c>
      <c r="O75" s="3">
        <f t="shared" si="12"/>
        <v>8</v>
      </c>
      <c r="P75" s="15">
        <f t="shared" si="13"/>
        <v>46621</v>
      </c>
      <c r="Q75" s="4">
        <f t="shared" si="23"/>
        <v>46621</v>
      </c>
      <c r="R75" s="6">
        <f t="shared" si="24"/>
      </c>
      <c r="S75" s="5">
        <f t="shared" si="20"/>
        <v>0.24875</v>
      </c>
      <c r="T75" s="5">
        <f t="shared" si="21"/>
      </c>
      <c r="U75" s="5">
        <f t="shared" si="17"/>
        <v>0.24875</v>
      </c>
    </row>
    <row r="76" spans="1:21" ht="15">
      <c r="A76" s="1"/>
      <c r="B76" s="1"/>
      <c r="C76" s="1"/>
      <c r="D76" s="1"/>
      <c r="E76" s="1"/>
      <c r="F76" s="1">
        <f t="shared" si="22"/>
        <v>74</v>
      </c>
      <c r="G76" s="21">
        <f t="shared" si="18"/>
        <v>46713</v>
      </c>
      <c r="H76" s="22">
        <f t="shared" si="19"/>
        <v>0.24875</v>
      </c>
      <c r="I76" s="1"/>
      <c r="J76" s="1"/>
      <c r="K76" s="1"/>
      <c r="L76" s="3"/>
      <c r="M76" s="1"/>
      <c r="N76" s="3">
        <f t="shared" si="11"/>
        <v>2027</v>
      </c>
      <c r="O76" s="3">
        <f t="shared" si="12"/>
        <v>11</v>
      </c>
      <c r="P76" s="15">
        <f t="shared" si="13"/>
        <v>46713</v>
      </c>
      <c r="Q76" s="4">
        <f t="shared" si="23"/>
        <v>46713</v>
      </c>
      <c r="R76" s="6">
        <f t="shared" si="24"/>
      </c>
      <c r="S76" s="5">
        <f t="shared" si="20"/>
        <v>0.24875</v>
      </c>
      <c r="T76" s="5">
        <f t="shared" si="21"/>
      </c>
      <c r="U76" s="5">
        <f t="shared" si="17"/>
        <v>0.24875</v>
      </c>
    </row>
    <row r="77" spans="1:21" ht="15">
      <c r="A77" s="1"/>
      <c r="B77" s="1"/>
      <c r="C77" s="1"/>
      <c r="D77" s="1"/>
      <c r="E77" s="1"/>
      <c r="F77" s="1">
        <f t="shared" si="22"/>
        <v>75</v>
      </c>
      <c r="G77" s="21">
        <f t="shared" si="18"/>
        <v>46805</v>
      </c>
      <c r="H77" s="22">
        <f t="shared" si="19"/>
        <v>0.24875</v>
      </c>
      <c r="I77" s="1"/>
      <c r="J77" s="1"/>
      <c r="K77" s="1"/>
      <c r="L77" s="3"/>
      <c r="M77" s="1"/>
      <c r="N77" s="3">
        <f t="shared" si="11"/>
        <v>2028</v>
      </c>
      <c r="O77" s="3">
        <f t="shared" si="12"/>
        <v>2</v>
      </c>
      <c r="P77" s="15">
        <f t="shared" si="13"/>
        <v>46805</v>
      </c>
      <c r="Q77" s="4">
        <f t="shared" si="23"/>
        <v>46805</v>
      </c>
      <c r="R77" s="6">
        <f t="shared" si="24"/>
      </c>
      <c r="S77" s="5">
        <f t="shared" si="20"/>
        <v>0.24875</v>
      </c>
      <c r="T77" s="5">
        <f t="shared" si="21"/>
      </c>
      <c r="U77" s="5">
        <f t="shared" si="17"/>
        <v>0.24875</v>
      </c>
    </row>
    <row r="78" spans="1:21" ht="15">
      <c r="A78" s="1"/>
      <c r="B78" s="1"/>
      <c r="C78" s="1"/>
      <c r="D78" s="1"/>
      <c r="E78" s="1"/>
      <c r="F78" s="1">
        <f t="shared" si="22"/>
        <v>76</v>
      </c>
      <c r="G78" s="21">
        <f t="shared" si="18"/>
        <v>46895</v>
      </c>
      <c r="H78" s="22">
        <f t="shared" si="19"/>
        <v>0.24875</v>
      </c>
      <c r="I78" s="1"/>
      <c r="J78" s="1"/>
      <c r="K78" s="1"/>
      <c r="L78" s="3"/>
      <c r="M78" s="1"/>
      <c r="N78" s="3">
        <f t="shared" si="11"/>
        <v>2028</v>
      </c>
      <c r="O78" s="3">
        <f t="shared" si="12"/>
        <v>5</v>
      </c>
      <c r="P78" s="15">
        <f t="shared" si="13"/>
        <v>46895</v>
      </c>
      <c r="Q78" s="4">
        <f t="shared" si="23"/>
        <v>46895</v>
      </c>
      <c r="R78" s="6">
        <f t="shared" si="24"/>
      </c>
      <c r="S78" s="5">
        <f t="shared" si="20"/>
        <v>0.24875</v>
      </c>
      <c r="T78" s="5">
        <f t="shared" si="21"/>
      </c>
      <c r="U78" s="5">
        <f t="shared" si="17"/>
        <v>0.24875</v>
      </c>
    </row>
    <row r="79" spans="1:21" ht="15">
      <c r="A79" s="1"/>
      <c r="B79" s="1"/>
      <c r="C79" s="1"/>
      <c r="D79" s="1"/>
      <c r="E79" s="1"/>
      <c r="F79" s="1">
        <f t="shared" si="22"/>
        <v>77</v>
      </c>
      <c r="G79" s="21">
        <f t="shared" si="18"/>
        <v>46987</v>
      </c>
      <c r="H79" s="22">
        <f t="shared" si="19"/>
        <v>0.24875</v>
      </c>
      <c r="I79" s="1"/>
      <c r="J79" s="1"/>
      <c r="K79" s="1"/>
      <c r="L79" s="3"/>
      <c r="M79" s="1"/>
      <c r="N79" s="3">
        <f t="shared" si="11"/>
        <v>2028</v>
      </c>
      <c r="O79" s="3">
        <f t="shared" si="12"/>
        <v>8</v>
      </c>
      <c r="P79" s="15">
        <f t="shared" si="13"/>
        <v>46987</v>
      </c>
      <c r="Q79" s="4">
        <f t="shared" si="23"/>
        <v>46987</v>
      </c>
      <c r="R79" s="6">
        <f t="shared" si="24"/>
      </c>
      <c r="S79" s="5">
        <f t="shared" si="20"/>
        <v>0.24875</v>
      </c>
      <c r="T79" s="5">
        <f t="shared" si="21"/>
      </c>
      <c r="U79" s="5">
        <f t="shared" si="17"/>
        <v>0.24875</v>
      </c>
    </row>
    <row r="80" spans="1:21" ht="15">
      <c r="A80" s="1"/>
      <c r="B80" s="1"/>
      <c r="C80" s="1"/>
      <c r="D80" s="1"/>
      <c r="E80" s="1"/>
      <c r="F80" s="1">
        <f t="shared" si="22"/>
        <v>78</v>
      </c>
      <c r="G80" s="21">
        <f t="shared" si="18"/>
        <v>47079</v>
      </c>
      <c r="H80" s="22">
        <f t="shared" si="19"/>
        <v>0.24875</v>
      </c>
      <c r="I80" s="1"/>
      <c r="J80" s="1"/>
      <c r="K80" s="1"/>
      <c r="L80" s="3"/>
      <c r="M80" s="1"/>
      <c r="N80" s="3">
        <f t="shared" si="11"/>
        <v>2028</v>
      </c>
      <c r="O80" s="3">
        <f t="shared" si="12"/>
        <v>11</v>
      </c>
      <c r="P80" s="15">
        <f t="shared" si="13"/>
        <v>47079</v>
      </c>
      <c r="Q80" s="4">
        <f t="shared" si="23"/>
        <v>47079</v>
      </c>
      <c r="R80" s="6">
        <f t="shared" si="24"/>
      </c>
      <c r="S80" s="5">
        <f t="shared" si="20"/>
        <v>0.24875</v>
      </c>
      <c r="T80" s="5">
        <f t="shared" si="21"/>
      </c>
      <c r="U80" s="5">
        <f t="shared" si="17"/>
        <v>0.24875</v>
      </c>
    </row>
    <row r="81" spans="1:21" ht="15">
      <c r="A81" s="1"/>
      <c r="B81" s="1"/>
      <c r="C81" s="1"/>
      <c r="D81" s="1"/>
      <c r="E81" s="1"/>
      <c r="F81" s="1">
        <f t="shared" si="22"/>
        <v>79</v>
      </c>
      <c r="G81" s="21">
        <f t="shared" si="18"/>
        <v>47171</v>
      </c>
      <c r="H81" s="22">
        <f t="shared" si="19"/>
        <v>0.24875</v>
      </c>
      <c r="I81" s="1"/>
      <c r="J81" s="1"/>
      <c r="K81" s="1"/>
      <c r="L81" s="3"/>
      <c r="M81" s="1"/>
      <c r="N81" s="3">
        <f t="shared" si="11"/>
        <v>2029</v>
      </c>
      <c r="O81" s="3">
        <f t="shared" si="12"/>
        <v>2</v>
      </c>
      <c r="P81" s="15">
        <f t="shared" si="13"/>
        <v>47171</v>
      </c>
      <c r="Q81" s="4">
        <f t="shared" si="23"/>
        <v>47171</v>
      </c>
      <c r="R81" s="6">
        <f t="shared" si="24"/>
      </c>
      <c r="S81" s="5">
        <f t="shared" si="20"/>
        <v>0.24875</v>
      </c>
      <c r="T81" s="5">
        <f t="shared" si="21"/>
      </c>
      <c r="U81" s="5">
        <f t="shared" si="17"/>
        <v>0.24875</v>
      </c>
    </row>
    <row r="82" spans="1:21" ht="15">
      <c r="A82" s="1"/>
      <c r="B82" s="1"/>
      <c r="C82" s="1"/>
      <c r="D82" s="1"/>
      <c r="E82" s="1"/>
      <c r="F82" s="1">
        <f t="shared" si="22"/>
        <v>80</v>
      </c>
      <c r="G82" s="21">
        <f t="shared" si="18"/>
        <v>47260</v>
      </c>
      <c r="H82" s="22">
        <f t="shared" si="19"/>
        <v>0.24875</v>
      </c>
      <c r="I82" s="1"/>
      <c r="J82" s="1"/>
      <c r="K82" s="1"/>
      <c r="L82" s="3"/>
      <c r="M82" s="1"/>
      <c r="N82" s="3">
        <f t="shared" si="11"/>
        <v>2029</v>
      </c>
      <c r="O82" s="3">
        <f t="shared" si="12"/>
        <v>5</v>
      </c>
      <c r="P82" s="15">
        <f t="shared" si="13"/>
        <v>47260</v>
      </c>
      <c r="Q82" s="4">
        <f t="shared" si="23"/>
        <v>47260</v>
      </c>
      <c r="R82" s="6">
        <f t="shared" si="24"/>
      </c>
      <c r="S82" s="5">
        <f t="shared" si="20"/>
        <v>0.24875</v>
      </c>
      <c r="T82" s="5">
        <f t="shared" si="21"/>
      </c>
      <c r="U82" s="5">
        <f t="shared" si="17"/>
        <v>0.24875</v>
      </c>
    </row>
    <row r="83" spans="1:21" ht="15">
      <c r="A83" s="1"/>
      <c r="B83" s="1"/>
      <c r="C83" s="1"/>
      <c r="D83" s="1"/>
      <c r="E83" s="1"/>
      <c r="F83" s="1">
        <f t="shared" si="22"/>
        <v>81</v>
      </c>
      <c r="G83" s="21">
        <f t="shared" si="18"/>
        <v>47352</v>
      </c>
      <c r="H83" s="22">
        <f t="shared" si="19"/>
        <v>0.24875</v>
      </c>
      <c r="I83" s="1"/>
      <c r="J83" s="1"/>
      <c r="K83" s="1"/>
      <c r="L83" s="3"/>
      <c r="M83" s="1"/>
      <c r="N83" s="3">
        <f aca="true" t="shared" si="25" ref="N83:N104">IF($O82&lt;10,N82,N82+1)</f>
        <v>2029</v>
      </c>
      <c r="O83" s="3">
        <f aca="true" t="shared" si="26" ref="O83:O104">IF($O82&lt;10,O82+3,O82+3-12)</f>
        <v>8</v>
      </c>
      <c r="P83" s="15">
        <f aca="true" t="shared" si="27" ref="P83:P104">DATE(N83,O83,1)+$B$16-1</f>
        <v>47352</v>
      </c>
      <c r="Q83" s="4">
        <f t="shared" si="23"/>
        <v>47352</v>
      </c>
      <c r="R83" s="6">
        <f t="shared" si="24"/>
      </c>
      <c r="S83" s="5">
        <f t="shared" si="20"/>
        <v>0.24875</v>
      </c>
      <c r="T83" s="5">
        <f t="shared" si="21"/>
      </c>
      <c r="U83" s="5">
        <f t="shared" si="17"/>
        <v>0.24875</v>
      </c>
    </row>
    <row r="84" spans="1:21" ht="15">
      <c r="A84" s="1"/>
      <c r="B84" s="1"/>
      <c r="C84" s="1"/>
      <c r="D84" s="1"/>
      <c r="E84" s="1"/>
      <c r="F84" s="1">
        <f t="shared" si="22"/>
        <v>82</v>
      </c>
      <c r="G84" s="21">
        <f t="shared" si="18"/>
        <v>47444</v>
      </c>
      <c r="H84" s="22">
        <f t="shared" si="19"/>
        <v>0.24875</v>
      </c>
      <c r="I84" s="1"/>
      <c r="J84" s="1"/>
      <c r="K84" s="1"/>
      <c r="L84" s="3"/>
      <c r="M84" s="1"/>
      <c r="N84" s="3">
        <f t="shared" si="25"/>
        <v>2029</v>
      </c>
      <c r="O84" s="3">
        <f t="shared" si="26"/>
        <v>11</v>
      </c>
      <c r="P84" s="15">
        <f t="shared" si="27"/>
        <v>47444</v>
      </c>
      <c r="Q84" s="4">
        <f t="shared" si="23"/>
        <v>47444</v>
      </c>
      <c r="R84" s="6">
        <f t="shared" si="24"/>
      </c>
      <c r="S84" s="5">
        <f t="shared" si="20"/>
        <v>0.24875</v>
      </c>
      <c r="T84" s="5">
        <f t="shared" si="21"/>
      </c>
      <c r="U84" s="5">
        <f t="shared" si="17"/>
        <v>0.24875</v>
      </c>
    </row>
    <row r="85" spans="1:21" ht="15">
      <c r="A85" s="1"/>
      <c r="B85" s="1"/>
      <c r="C85" s="1"/>
      <c r="D85" s="1"/>
      <c r="E85" s="1"/>
      <c r="F85" s="1">
        <f t="shared" si="22"/>
        <v>83</v>
      </c>
      <c r="G85" s="21">
        <f t="shared" si="18"/>
        <v>47536</v>
      </c>
      <c r="H85" s="22">
        <f t="shared" si="19"/>
        <v>0.24875</v>
      </c>
      <c r="I85" s="1"/>
      <c r="J85" s="1"/>
      <c r="K85" s="1"/>
      <c r="L85" s="3"/>
      <c r="M85" s="1"/>
      <c r="N85" s="3">
        <f t="shared" si="25"/>
        <v>2030</v>
      </c>
      <c r="O85" s="3">
        <f t="shared" si="26"/>
        <v>2</v>
      </c>
      <c r="P85" s="15">
        <f t="shared" si="27"/>
        <v>47536</v>
      </c>
      <c r="Q85" s="4">
        <f t="shared" si="23"/>
        <v>47536</v>
      </c>
      <c r="R85" s="6">
        <f t="shared" si="24"/>
      </c>
      <c r="S85" s="5">
        <f t="shared" si="20"/>
        <v>0.24875</v>
      </c>
      <c r="T85" s="5">
        <f t="shared" si="21"/>
      </c>
      <c r="U85" s="5">
        <f t="shared" si="17"/>
        <v>0.24875</v>
      </c>
    </row>
    <row r="86" spans="1:21" ht="15">
      <c r="A86" s="1"/>
      <c r="B86" s="1"/>
      <c r="C86" s="1"/>
      <c r="D86" s="1"/>
      <c r="E86" s="1"/>
      <c r="F86" s="1">
        <f t="shared" si="22"/>
        <v>84</v>
      </c>
      <c r="G86" s="21">
        <f t="shared" si="18"/>
        <v>47625</v>
      </c>
      <c r="H86" s="22">
        <f t="shared" si="19"/>
        <v>0.24875</v>
      </c>
      <c r="I86" s="1"/>
      <c r="J86" s="1"/>
      <c r="K86" s="1"/>
      <c r="L86" s="3"/>
      <c r="M86" s="1"/>
      <c r="N86" s="3">
        <f t="shared" si="25"/>
        <v>2030</v>
      </c>
      <c r="O86" s="3">
        <f t="shared" si="26"/>
        <v>5</v>
      </c>
      <c r="P86" s="15">
        <f t="shared" si="27"/>
        <v>47625</v>
      </c>
      <c r="Q86" s="4">
        <f t="shared" si="23"/>
        <v>47625</v>
      </c>
      <c r="R86" s="6">
        <f t="shared" si="24"/>
      </c>
      <c r="S86" s="5">
        <f t="shared" si="20"/>
        <v>0.24875</v>
      </c>
      <c r="T86" s="5">
        <f t="shared" si="21"/>
      </c>
      <c r="U86" s="5">
        <f t="shared" si="17"/>
        <v>0.24875</v>
      </c>
    </row>
    <row r="87" spans="1:21" ht="15">
      <c r="A87" s="1"/>
      <c r="B87" s="1"/>
      <c r="C87" s="1"/>
      <c r="D87" s="1"/>
      <c r="E87" s="1"/>
      <c r="F87" s="1">
        <f t="shared" si="22"/>
        <v>85</v>
      </c>
      <c r="G87" s="21">
        <f t="shared" si="18"/>
        <v>47717</v>
      </c>
      <c r="H87" s="22">
        <f t="shared" si="19"/>
        <v>0.24875</v>
      </c>
      <c r="I87" s="1"/>
      <c r="J87" s="1"/>
      <c r="K87" s="1"/>
      <c r="L87" s="3"/>
      <c r="M87" s="1"/>
      <c r="N87" s="3">
        <f t="shared" si="25"/>
        <v>2030</v>
      </c>
      <c r="O87" s="3">
        <f t="shared" si="26"/>
        <v>8</v>
      </c>
      <c r="P87" s="15">
        <f t="shared" si="27"/>
        <v>47717</v>
      </c>
      <c r="Q87" s="4">
        <f t="shared" si="23"/>
        <v>47717</v>
      </c>
      <c r="R87" s="6">
        <f t="shared" si="24"/>
      </c>
      <c r="S87" s="5">
        <f t="shared" si="20"/>
        <v>0.24875</v>
      </c>
      <c r="T87" s="5">
        <f t="shared" si="21"/>
      </c>
      <c r="U87" s="5">
        <f t="shared" si="17"/>
        <v>0.24875</v>
      </c>
    </row>
    <row r="88" spans="1:21" ht="15">
      <c r="A88" s="1"/>
      <c r="B88" s="1"/>
      <c r="C88" s="1"/>
      <c r="D88" s="1"/>
      <c r="E88" s="1"/>
      <c r="F88" s="1">
        <f t="shared" si="22"/>
        <v>86</v>
      </c>
      <c r="G88" s="21">
        <f t="shared" si="18"/>
        <v>47809</v>
      </c>
      <c r="H88" s="22">
        <f t="shared" si="19"/>
        <v>0.24875</v>
      </c>
      <c r="I88" s="1"/>
      <c r="J88" s="1"/>
      <c r="K88" s="1"/>
      <c r="L88" s="3"/>
      <c r="M88" s="1"/>
      <c r="N88" s="3">
        <f t="shared" si="25"/>
        <v>2030</v>
      </c>
      <c r="O88" s="3">
        <f t="shared" si="26"/>
        <v>11</v>
      </c>
      <c r="P88" s="15">
        <f t="shared" si="27"/>
        <v>47809</v>
      </c>
      <c r="Q88" s="4">
        <f t="shared" si="23"/>
        <v>47809</v>
      </c>
      <c r="R88" s="6">
        <f t="shared" si="24"/>
      </c>
      <c r="S88" s="5">
        <f t="shared" si="20"/>
        <v>0.24875</v>
      </c>
      <c r="T88" s="5">
        <f t="shared" si="21"/>
      </c>
      <c r="U88" s="5">
        <f t="shared" si="17"/>
        <v>0.24875</v>
      </c>
    </row>
    <row r="89" spans="1:21" ht="15">
      <c r="A89" s="1"/>
      <c r="B89" s="1"/>
      <c r="C89" s="1"/>
      <c r="D89" s="1"/>
      <c r="E89" s="1"/>
      <c r="F89" s="1">
        <f t="shared" si="22"/>
        <v>87</v>
      </c>
      <c r="G89" s="21">
        <f t="shared" si="18"/>
        <v>47901</v>
      </c>
      <c r="H89" s="22">
        <f t="shared" si="19"/>
        <v>0.24875</v>
      </c>
      <c r="I89" s="1"/>
      <c r="J89" s="1"/>
      <c r="K89" s="1"/>
      <c r="L89" s="3"/>
      <c r="M89" s="1"/>
      <c r="N89" s="3">
        <f t="shared" si="25"/>
        <v>2031</v>
      </c>
      <c r="O89" s="3">
        <f t="shared" si="26"/>
        <v>2</v>
      </c>
      <c r="P89" s="15">
        <f t="shared" si="27"/>
        <v>47901</v>
      </c>
      <c r="Q89" s="4">
        <f t="shared" si="23"/>
        <v>47901</v>
      </c>
      <c r="R89" s="6">
        <f t="shared" si="24"/>
      </c>
      <c r="S89" s="5">
        <f t="shared" si="20"/>
        <v>0.24875</v>
      </c>
      <c r="T89" s="5">
        <f t="shared" si="21"/>
      </c>
      <c r="U89" s="5">
        <f t="shared" si="17"/>
        <v>0.24875</v>
      </c>
    </row>
    <row r="90" spans="1:21" ht="15">
      <c r="A90" s="1"/>
      <c r="B90" s="1"/>
      <c r="C90" s="1"/>
      <c r="D90" s="1"/>
      <c r="E90" s="1"/>
      <c r="F90" s="1">
        <f t="shared" si="22"/>
        <v>88</v>
      </c>
      <c r="G90" s="21">
        <f t="shared" si="18"/>
        <v>47990</v>
      </c>
      <c r="H90" s="22">
        <f t="shared" si="19"/>
        <v>0.24875</v>
      </c>
      <c r="I90" s="1"/>
      <c r="J90" s="1"/>
      <c r="K90" s="1"/>
      <c r="L90" s="3"/>
      <c r="M90" s="1"/>
      <c r="N90" s="3">
        <f t="shared" si="25"/>
        <v>2031</v>
      </c>
      <c r="O90" s="3">
        <f t="shared" si="26"/>
        <v>5</v>
      </c>
      <c r="P90" s="15">
        <f t="shared" si="27"/>
        <v>47990</v>
      </c>
      <c r="Q90" s="4">
        <f t="shared" si="23"/>
        <v>47990</v>
      </c>
      <c r="R90" s="6">
        <f t="shared" si="24"/>
      </c>
      <c r="S90" s="5">
        <f t="shared" si="20"/>
        <v>0.24875</v>
      </c>
      <c r="T90" s="5">
        <f t="shared" si="21"/>
      </c>
      <c r="U90" s="5">
        <f t="shared" si="17"/>
        <v>0.24875</v>
      </c>
    </row>
    <row r="91" spans="1:21" ht="15">
      <c r="A91" s="1"/>
      <c r="B91" s="1"/>
      <c r="C91" s="1"/>
      <c r="D91" s="1"/>
      <c r="E91" s="1"/>
      <c r="F91" s="1">
        <f t="shared" si="22"/>
        <v>89</v>
      </c>
      <c r="G91" s="21">
        <f t="shared" si="18"/>
        <v>48082</v>
      </c>
      <c r="H91" s="22">
        <f t="shared" si="19"/>
        <v>0.24875</v>
      </c>
      <c r="I91" s="1"/>
      <c r="J91" s="1"/>
      <c r="K91" s="1"/>
      <c r="L91" s="3"/>
      <c r="M91" s="1"/>
      <c r="N91" s="3">
        <f t="shared" si="25"/>
        <v>2031</v>
      </c>
      <c r="O91" s="3">
        <f t="shared" si="26"/>
        <v>8</v>
      </c>
      <c r="P91" s="15">
        <f t="shared" si="27"/>
        <v>48082</v>
      </c>
      <c r="Q91" s="4">
        <f t="shared" si="23"/>
        <v>48082</v>
      </c>
      <c r="R91" s="6">
        <f t="shared" si="24"/>
      </c>
      <c r="S91" s="5">
        <f t="shared" si="20"/>
        <v>0.24875</v>
      </c>
      <c r="T91" s="5">
        <f t="shared" si="21"/>
      </c>
      <c r="U91" s="5">
        <f t="shared" si="17"/>
        <v>0.24875</v>
      </c>
    </row>
    <row r="92" spans="1:21" ht="15">
      <c r="A92" s="1"/>
      <c r="B92" s="1"/>
      <c r="C92" s="1"/>
      <c r="D92" s="1"/>
      <c r="E92" s="1"/>
      <c r="F92" s="1">
        <f t="shared" si="22"/>
        <v>90</v>
      </c>
      <c r="G92" s="21">
        <f t="shared" si="18"/>
        <v>48174</v>
      </c>
      <c r="H92" s="22">
        <f t="shared" si="19"/>
        <v>0.24875</v>
      </c>
      <c r="I92" s="1"/>
      <c r="J92" s="1"/>
      <c r="K92" s="1"/>
      <c r="L92" s="3"/>
      <c r="M92" s="1"/>
      <c r="N92" s="3">
        <f t="shared" si="25"/>
        <v>2031</v>
      </c>
      <c r="O92" s="3">
        <f t="shared" si="26"/>
        <v>11</v>
      </c>
      <c r="P92" s="15">
        <f t="shared" si="27"/>
        <v>48174</v>
      </c>
      <c r="Q92" s="4">
        <f t="shared" si="23"/>
        <v>48174</v>
      </c>
      <c r="R92" s="6">
        <f t="shared" si="24"/>
      </c>
      <c r="S92" s="5">
        <f t="shared" si="20"/>
        <v>0.24875</v>
      </c>
      <c r="T92" s="5">
        <f t="shared" si="21"/>
      </c>
      <c r="U92" s="5">
        <f t="shared" si="17"/>
        <v>0.24875</v>
      </c>
    </row>
    <row r="93" spans="1:21" ht="15">
      <c r="A93" s="1"/>
      <c r="B93" s="1"/>
      <c r="C93" s="1"/>
      <c r="D93" s="1"/>
      <c r="E93" s="1"/>
      <c r="F93" s="1">
        <f t="shared" si="22"/>
        <v>91</v>
      </c>
      <c r="G93" s="21">
        <f t="shared" si="18"/>
        <v>48266</v>
      </c>
      <c r="H93" s="22">
        <f t="shared" si="19"/>
        <v>0.24875</v>
      </c>
      <c r="I93" s="1"/>
      <c r="J93" s="1"/>
      <c r="K93" s="1"/>
      <c r="L93" s="3"/>
      <c r="M93" s="1"/>
      <c r="N93" s="3">
        <f t="shared" si="25"/>
        <v>2032</v>
      </c>
      <c r="O93" s="3">
        <f t="shared" si="26"/>
        <v>2</v>
      </c>
      <c r="P93" s="15">
        <f t="shared" si="27"/>
        <v>48266</v>
      </c>
      <c r="Q93" s="4">
        <f t="shared" si="23"/>
        <v>48266</v>
      </c>
      <c r="R93" s="6">
        <f t="shared" si="24"/>
      </c>
      <c r="S93" s="5">
        <f t="shared" si="20"/>
        <v>0.24875</v>
      </c>
      <c r="T93" s="5">
        <f t="shared" si="21"/>
      </c>
      <c r="U93" s="5">
        <f t="shared" si="17"/>
        <v>0.24875</v>
      </c>
    </row>
    <row r="94" spans="1:21" ht="15">
      <c r="A94" s="1"/>
      <c r="B94" s="1"/>
      <c r="C94" s="1"/>
      <c r="D94" s="1"/>
      <c r="E94" s="1"/>
      <c r="F94" s="1">
        <f t="shared" si="22"/>
        <v>92</v>
      </c>
      <c r="G94" s="21">
        <f t="shared" si="18"/>
        <v>48356</v>
      </c>
      <c r="H94" s="22">
        <f t="shared" si="19"/>
        <v>0.24875</v>
      </c>
      <c r="I94" s="1"/>
      <c r="J94" s="1"/>
      <c r="K94" s="1"/>
      <c r="L94" s="3"/>
      <c r="M94" s="1"/>
      <c r="N94" s="3">
        <f t="shared" si="25"/>
        <v>2032</v>
      </c>
      <c r="O94" s="3">
        <f t="shared" si="26"/>
        <v>5</v>
      </c>
      <c r="P94" s="15">
        <f t="shared" si="27"/>
        <v>48356</v>
      </c>
      <c r="Q94" s="4">
        <f t="shared" si="23"/>
        <v>48356</v>
      </c>
      <c r="R94" s="6">
        <f t="shared" si="24"/>
      </c>
      <c r="S94" s="5">
        <f t="shared" si="20"/>
        <v>0.24875</v>
      </c>
      <c r="T94" s="5">
        <f t="shared" si="21"/>
      </c>
      <c r="U94" s="5">
        <f t="shared" si="17"/>
        <v>0.24875</v>
      </c>
    </row>
    <row r="95" spans="1:21" ht="15">
      <c r="A95" s="1"/>
      <c r="B95" s="1"/>
      <c r="C95" s="1"/>
      <c r="D95" s="1"/>
      <c r="E95" s="1"/>
      <c r="F95" s="1">
        <f t="shared" si="22"/>
        <v>93</v>
      </c>
      <c r="G95" s="21">
        <f t="shared" si="18"/>
        <v>48448</v>
      </c>
      <c r="H95" s="22">
        <f t="shared" si="19"/>
        <v>0.24875</v>
      </c>
      <c r="I95" s="1"/>
      <c r="J95" s="1"/>
      <c r="K95" s="1"/>
      <c r="L95" s="3"/>
      <c r="M95" s="1"/>
      <c r="N95" s="3">
        <f t="shared" si="25"/>
        <v>2032</v>
      </c>
      <c r="O95" s="3">
        <f t="shared" si="26"/>
        <v>8</v>
      </c>
      <c r="P95" s="15">
        <f t="shared" si="27"/>
        <v>48448</v>
      </c>
      <c r="Q95" s="4">
        <f t="shared" si="23"/>
        <v>48448</v>
      </c>
      <c r="R95" s="6">
        <f t="shared" si="24"/>
      </c>
      <c r="S95" s="5">
        <f t="shared" si="20"/>
        <v>0.24875</v>
      </c>
      <c r="T95" s="5">
        <f t="shared" si="21"/>
      </c>
      <c r="U95" s="5">
        <f t="shared" si="17"/>
        <v>0.24875</v>
      </c>
    </row>
    <row r="96" spans="1:21" ht="15">
      <c r="A96" s="1"/>
      <c r="B96" s="1"/>
      <c r="C96" s="1"/>
      <c r="D96" s="1"/>
      <c r="E96" s="1"/>
      <c r="F96" s="1">
        <f t="shared" si="22"/>
        <v>94</v>
      </c>
      <c r="G96" s="21">
        <f t="shared" si="18"/>
        <v>48540</v>
      </c>
      <c r="H96" s="22">
        <f t="shared" si="19"/>
        <v>0.24875</v>
      </c>
      <c r="I96" s="1"/>
      <c r="J96" s="1"/>
      <c r="K96" s="1"/>
      <c r="L96" s="3"/>
      <c r="M96" s="1"/>
      <c r="N96" s="3">
        <f t="shared" si="25"/>
        <v>2032</v>
      </c>
      <c r="O96" s="3">
        <f t="shared" si="26"/>
        <v>11</v>
      </c>
      <c r="P96" s="15">
        <f t="shared" si="27"/>
        <v>48540</v>
      </c>
      <c r="Q96" s="4">
        <f t="shared" si="23"/>
        <v>48540</v>
      </c>
      <c r="R96" s="6">
        <f t="shared" si="24"/>
      </c>
      <c r="S96" s="5">
        <f t="shared" si="20"/>
        <v>0.24875</v>
      </c>
      <c r="T96" s="5">
        <f t="shared" si="21"/>
      </c>
      <c r="U96" s="5">
        <f t="shared" si="17"/>
        <v>0.24875</v>
      </c>
    </row>
    <row r="97" spans="1:21" ht="15">
      <c r="A97" s="1"/>
      <c r="B97" s="1"/>
      <c r="C97" s="1"/>
      <c r="D97" s="1"/>
      <c r="E97" s="1"/>
      <c r="F97" s="1">
        <f t="shared" si="22"/>
        <v>95</v>
      </c>
      <c r="G97" s="21">
        <f t="shared" si="18"/>
        <v>48632</v>
      </c>
      <c r="H97" s="22">
        <f t="shared" si="19"/>
        <v>0.24875</v>
      </c>
      <c r="I97" s="1"/>
      <c r="J97" s="1"/>
      <c r="K97" s="1"/>
      <c r="L97" s="3"/>
      <c r="M97" s="1"/>
      <c r="N97" s="3">
        <f t="shared" si="25"/>
        <v>2033</v>
      </c>
      <c r="O97" s="3">
        <f t="shared" si="26"/>
        <v>2</v>
      </c>
      <c r="P97" s="15">
        <f t="shared" si="27"/>
        <v>48632</v>
      </c>
      <c r="Q97" s="4">
        <f t="shared" si="23"/>
        <v>48632</v>
      </c>
      <c r="R97" s="6">
        <f t="shared" si="24"/>
      </c>
      <c r="S97" s="5">
        <f t="shared" si="20"/>
        <v>0.24875</v>
      </c>
      <c r="T97" s="5">
        <f t="shared" si="21"/>
      </c>
      <c r="U97" s="5">
        <f t="shared" si="17"/>
        <v>0.24875</v>
      </c>
    </row>
    <row r="98" spans="1:21" ht="15">
      <c r="A98" s="1"/>
      <c r="B98" s="1"/>
      <c r="C98" s="1"/>
      <c r="D98" s="1"/>
      <c r="E98" s="1"/>
      <c r="F98" s="1">
        <f t="shared" si="22"/>
        <v>96</v>
      </c>
      <c r="G98" s="21">
        <f t="shared" si="18"/>
        <v>48721</v>
      </c>
      <c r="H98" s="22">
        <f t="shared" si="19"/>
        <v>0.24875</v>
      </c>
      <c r="I98" s="1"/>
      <c r="J98" s="1"/>
      <c r="K98" s="1"/>
      <c r="L98" s="3"/>
      <c r="M98" s="1"/>
      <c r="N98" s="3">
        <f t="shared" si="25"/>
        <v>2033</v>
      </c>
      <c r="O98" s="3">
        <f t="shared" si="26"/>
        <v>5</v>
      </c>
      <c r="P98" s="15">
        <f t="shared" si="27"/>
        <v>48721</v>
      </c>
      <c r="Q98" s="4">
        <f t="shared" si="23"/>
        <v>48721</v>
      </c>
      <c r="R98" s="6">
        <f t="shared" si="24"/>
      </c>
      <c r="S98" s="5">
        <f t="shared" si="20"/>
        <v>0.24875</v>
      </c>
      <c r="T98" s="5">
        <f t="shared" si="21"/>
      </c>
      <c r="U98" s="5">
        <f t="shared" si="17"/>
        <v>0.24875</v>
      </c>
    </row>
    <row r="99" spans="1:21" ht="15">
      <c r="A99" s="1"/>
      <c r="B99" s="1"/>
      <c r="C99" s="1"/>
      <c r="D99" s="1"/>
      <c r="E99" s="1"/>
      <c r="F99" s="1">
        <f t="shared" si="22"/>
        <v>97</v>
      </c>
      <c r="G99" s="21">
        <f t="shared" si="18"/>
        <v>48813</v>
      </c>
      <c r="H99" s="22">
        <f t="shared" si="19"/>
        <v>0.24875</v>
      </c>
      <c r="I99" s="1"/>
      <c r="J99" s="1"/>
      <c r="K99" s="1"/>
      <c r="L99" s="3"/>
      <c r="M99" s="1"/>
      <c r="N99" s="3">
        <f t="shared" si="25"/>
        <v>2033</v>
      </c>
      <c r="O99" s="3">
        <f t="shared" si="26"/>
        <v>8</v>
      </c>
      <c r="P99" s="15">
        <f t="shared" si="27"/>
        <v>48813</v>
      </c>
      <c r="Q99" s="4">
        <f t="shared" si="23"/>
        <v>48813</v>
      </c>
      <c r="R99" s="6">
        <f t="shared" si="24"/>
      </c>
      <c r="S99" s="5">
        <f t="shared" si="20"/>
        <v>0.24875</v>
      </c>
      <c r="T99" s="5">
        <f t="shared" si="21"/>
      </c>
      <c r="U99" s="5">
        <f t="shared" si="17"/>
        <v>0.24875</v>
      </c>
    </row>
    <row r="100" spans="1:21" ht="15">
      <c r="A100" s="1"/>
      <c r="B100" s="1"/>
      <c r="C100" s="1"/>
      <c r="D100" s="1"/>
      <c r="E100" s="1"/>
      <c r="F100" s="1">
        <f t="shared" si="22"/>
        <v>98</v>
      </c>
      <c r="G100" s="21">
        <f t="shared" si="18"/>
        <v>48905</v>
      </c>
      <c r="H100" s="22">
        <f t="shared" si="19"/>
        <v>0.24875</v>
      </c>
      <c r="I100" s="1"/>
      <c r="J100" s="1"/>
      <c r="K100" s="1"/>
      <c r="L100" s="3"/>
      <c r="M100" s="1"/>
      <c r="N100" s="3">
        <f t="shared" si="25"/>
        <v>2033</v>
      </c>
      <c r="O100" s="3">
        <f t="shared" si="26"/>
        <v>11</v>
      </c>
      <c r="P100" s="15">
        <f t="shared" si="27"/>
        <v>48905</v>
      </c>
      <c r="Q100" s="4">
        <f t="shared" si="23"/>
        <v>48905</v>
      </c>
      <c r="R100" s="6">
        <f t="shared" si="24"/>
      </c>
      <c r="S100" s="5">
        <f t="shared" si="20"/>
        <v>0.24875</v>
      </c>
      <c r="T100" s="5">
        <f t="shared" si="21"/>
      </c>
      <c r="U100" s="5">
        <f>S100+T100</f>
        <v>0.24875</v>
      </c>
    </row>
    <row r="101" spans="1:21" ht="15">
      <c r="A101" s="1"/>
      <c r="B101" s="1"/>
      <c r="C101" s="1"/>
      <c r="D101" s="1"/>
      <c r="E101" s="1"/>
      <c r="F101" s="1">
        <f t="shared" si="22"/>
        <v>99</v>
      </c>
      <c r="G101" s="21">
        <f t="shared" si="18"/>
        <v>48997</v>
      </c>
      <c r="H101" s="22">
        <f t="shared" si="19"/>
        <v>0.24875</v>
      </c>
      <c r="I101" s="1"/>
      <c r="J101" s="1"/>
      <c r="K101" s="1"/>
      <c r="L101" s="3"/>
      <c r="M101" s="1"/>
      <c r="N101" s="3">
        <f t="shared" si="25"/>
        <v>2034</v>
      </c>
      <c r="O101" s="3">
        <f t="shared" si="26"/>
        <v>2</v>
      </c>
      <c r="P101" s="15">
        <f t="shared" si="27"/>
        <v>48997</v>
      </c>
      <c r="Q101" s="4">
        <f t="shared" si="23"/>
        <v>48997</v>
      </c>
      <c r="R101" s="6">
        <f t="shared" si="24"/>
      </c>
      <c r="S101" s="5">
        <f t="shared" si="20"/>
        <v>0.24875</v>
      </c>
      <c r="T101" s="5">
        <f t="shared" si="21"/>
      </c>
      <c r="U101" s="5">
        <f>S101+T101</f>
        <v>0.24875</v>
      </c>
    </row>
    <row r="102" spans="1:21" ht="15">
      <c r="A102" s="1"/>
      <c r="B102" s="1"/>
      <c r="C102" s="1"/>
      <c r="D102" s="1"/>
      <c r="E102" s="1"/>
      <c r="F102" s="1">
        <f t="shared" si="22"/>
        <v>100</v>
      </c>
      <c r="G102" s="21">
        <f t="shared" si="18"/>
        <v>49086</v>
      </c>
      <c r="H102" s="22">
        <f t="shared" si="19"/>
        <v>0.24875</v>
      </c>
      <c r="I102" s="1"/>
      <c r="J102" s="1"/>
      <c r="K102" s="1"/>
      <c r="L102" s="3"/>
      <c r="M102" s="1"/>
      <c r="N102" s="3">
        <f t="shared" si="25"/>
        <v>2034</v>
      </c>
      <c r="O102" s="3">
        <f t="shared" si="26"/>
        <v>5</v>
      </c>
      <c r="P102" s="15">
        <f t="shared" si="27"/>
        <v>49086</v>
      </c>
      <c r="Q102" s="4">
        <f t="shared" si="23"/>
        <v>49086</v>
      </c>
      <c r="R102" s="6">
        <f t="shared" si="24"/>
      </c>
      <c r="S102" s="5">
        <f t="shared" si="20"/>
        <v>0.24875</v>
      </c>
      <c r="T102" s="5">
        <f t="shared" si="21"/>
      </c>
      <c r="U102" s="5">
        <f>S102+T102</f>
        <v>0.24875</v>
      </c>
    </row>
    <row r="103" spans="1:21" ht="15">
      <c r="A103" s="1"/>
      <c r="B103" s="1"/>
      <c r="C103" s="1"/>
      <c r="D103" s="1"/>
      <c r="E103" s="1"/>
      <c r="F103" s="1">
        <f t="shared" si="22"/>
        <v>101</v>
      </c>
      <c r="G103" s="21">
        <f t="shared" si="18"/>
        <v>49092</v>
      </c>
      <c r="H103" s="22">
        <f t="shared" si="19"/>
        <v>24.72038043478261</v>
      </c>
      <c r="I103" s="1"/>
      <c r="J103" s="1"/>
      <c r="K103" s="1"/>
      <c r="L103" s="3"/>
      <c r="M103" s="1"/>
      <c r="N103" s="3">
        <f t="shared" si="25"/>
        <v>2034</v>
      </c>
      <c r="O103" s="3">
        <f t="shared" si="26"/>
        <v>8</v>
      </c>
      <c r="P103" s="15">
        <f t="shared" si="27"/>
        <v>49178</v>
      </c>
      <c r="Q103" s="4">
        <f t="shared" si="23"/>
        <v>49092</v>
      </c>
      <c r="R103" s="6">
        <f>IF(AND(Q103=$E$12,Q102&lt;$E$12),1,"")</f>
        <v>1</v>
      </c>
      <c r="S103" s="5">
        <f t="shared" si="20"/>
        <v>0.020380434782608696</v>
      </c>
      <c r="T103" s="5">
        <f t="shared" si="21"/>
        <v>24.7</v>
      </c>
      <c r="U103" s="5">
        <f>S103+T103</f>
        <v>24.72038043478261</v>
      </c>
    </row>
    <row r="104" spans="1:21" ht="15">
      <c r="A104" s="1"/>
      <c r="B104" s="1"/>
      <c r="C104" s="1"/>
      <c r="D104" s="1"/>
      <c r="E104" s="1"/>
      <c r="F104" s="1">
        <f t="shared" si="22"/>
      </c>
      <c r="G104" s="24">
        <f>IF(P104&lt;$E$12,P104,"")</f>
      </c>
      <c r="H104" s="25">
        <f>IF(Q104&lt;$E$12,U104,"")</f>
      </c>
      <c r="I104" s="1"/>
      <c r="J104" s="1"/>
      <c r="K104" s="1"/>
      <c r="L104" s="3"/>
      <c r="M104" s="1"/>
      <c r="N104" s="3">
        <f t="shared" si="25"/>
        <v>2034</v>
      </c>
      <c r="O104" s="3">
        <f t="shared" si="26"/>
        <v>11</v>
      </c>
      <c r="P104" s="15">
        <f t="shared" si="27"/>
        <v>49270</v>
      </c>
      <c r="Q104" s="4">
        <f t="shared" si="23"/>
        <v>49092</v>
      </c>
      <c r="R104" s="6">
        <f>IF(AND(Q104=$E$12,Q103&lt;$E$12),1,"")</f>
      </c>
      <c r="S104" s="5">
        <f t="shared" si="20"/>
        <v>0</v>
      </c>
      <c r="T104" s="5">
        <f t="shared" si="21"/>
      </c>
      <c r="U104" s="5">
        <f>S104+T104</f>
        <v>0</v>
      </c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3"/>
      <c r="P105" s="3"/>
      <c r="Q105" s="4"/>
      <c r="R105" s="12" t="s">
        <v>25</v>
      </c>
      <c r="S105" s="12" t="s">
        <v>25</v>
      </c>
      <c r="T105" s="8"/>
      <c r="U105" s="12" t="s">
        <v>25</v>
      </c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6">
        <f>SUM(R1:R105)</f>
        <v>1</v>
      </c>
      <c r="S106" s="5">
        <f>SUM(S2:S104)</f>
        <v>26.106630434782637</v>
      </c>
      <c r="T106" s="2" t="s">
        <v>26</v>
      </c>
      <c r="U106" s="11">
        <f>IF((R106=1),XIRR(U2:U104,Q2:Q104,B22),NA())</f>
        <v>0.04375848204198508</v>
      </c>
    </row>
    <row r="107" spans="18:21" ht="15">
      <c r="R107" s="6"/>
      <c r="T107" s="18" t="s">
        <v>30</v>
      </c>
      <c r="U107" s="19">
        <f>4*((U106+1)^0.25-1)</f>
        <v>0.04305822518063618</v>
      </c>
    </row>
  </sheetData>
  <hyperlinks>
    <hyperlink ref="A1" r:id="rId1" display="Shakespeare's Primer Home"/>
  </hyperlinks>
  <printOptions/>
  <pageMargins left="0.5" right="0.5" top="0.5" bottom="0.5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7" zoomScaleNormal="87" colorId="22" workbookViewId="0" topLeftCell="A1">
      <selection activeCell="A1" sqref="A1"/>
    </sheetView>
  </sheetViews>
  <sheetFormatPr defaultColWidth="9.6640625" defaultRowHeight="15"/>
  <sheetData/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7" zoomScaleNormal="87" colorId="22" workbookViewId="0" topLeftCell="A1">
      <selection activeCell="A1" sqref="A1"/>
    </sheetView>
  </sheetViews>
  <sheetFormatPr defaultColWidth="9.6640625" defaultRowHeight="15"/>
  <sheetData/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R. Betty</dc:creator>
  <cp:keywords/>
  <dc:description/>
  <cp:lastModifiedBy>James I. Hymas</cp:lastModifiedBy>
  <dcterms:created xsi:type="dcterms:W3CDTF">2003-08-15T17:36:54Z</dcterms:created>
  <dcterms:modified xsi:type="dcterms:W3CDTF">2010-03-08T18:21:28Z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