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dailyUpdate\"/>
    </mc:Choice>
  </mc:AlternateContent>
  <xr:revisionPtr revIDLastSave="0" documentId="13_ncr:1_{AA939AE7-8A55-4243-8A06-2CBB494ABB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tc1" sheetId="1" r:id="rId1"/>
    <sheet name="Sheet2" sheetId="2" r:id="rId2"/>
    <sheet name="Sheet3" sheetId="3" r:id="rId3"/>
  </sheets>
  <definedNames>
    <definedName name="CALL">ytc1!$E$12</definedName>
    <definedName name="DIVIDEND">ytc1!$B$14</definedName>
    <definedName name="PAY">ytc1!$B$16</definedName>
    <definedName name="SETTLE">ytc1!$E$11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24" i="1"/>
  <c r="B22" i="1"/>
  <c r="C22" i="1" s="1"/>
  <c r="A27" i="1"/>
  <c r="E11" i="1"/>
  <c r="P2" i="1" s="1"/>
  <c r="C15" i="1"/>
  <c r="M1" i="1" s="1"/>
  <c r="D15" i="1" s="1"/>
  <c r="E12" i="1"/>
  <c r="E19" i="1"/>
  <c r="T2" i="1"/>
  <c r="U2" i="1" s="1"/>
  <c r="D16" i="1"/>
  <c r="C17" i="1"/>
  <c r="D25" i="1"/>
  <c r="C14" i="1" l="1"/>
  <c r="E18" i="1"/>
  <c r="H2" i="1"/>
  <c r="Q2" i="1"/>
  <c r="N2" i="1" s="1"/>
  <c r="G2" i="1" l="1"/>
  <c r="O2" i="1"/>
  <c r="M2" i="1" s="1"/>
  <c r="M3" i="1" s="1"/>
  <c r="M4" i="1" s="1"/>
  <c r="M5" i="1" l="1"/>
  <c r="M6" i="1" s="1"/>
  <c r="M7" i="1" s="1"/>
  <c r="M9" i="1" s="1"/>
  <c r="M8" i="1" l="1"/>
  <c r="O3" i="1" s="1"/>
  <c r="N3" i="1"/>
  <c r="N4" i="1" l="1"/>
  <c r="Q3" i="1"/>
  <c r="O4" i="1"/>
  <c r="O5" i="1" s="1"/>
  <c r="P3" i="1"/>
  <c r="P4" i="1" l="1"/>
  <c r="Q4" i="1" s="1"/>
  <c r="R4" i="1" s="1"/>
  <c r="G4" i="1" s="1"/>
  <c r="R3" i="1"/>
  <c r="E17" i="1"/>
  <c r="N5" i="1"/>
  <c r="P5" i="1" s="1"/>
  <c r="Q5" i="1" s="1"/>
  <c r="O6" i="1"/>
  <c r="T3" i="1" l="1"/>
  <c r="S4" i="1"/>
  <c r="T4" i="1"/>
  <c r="F4" i="1"/>
  <c r="G3" i="1"/>
  <c r="S3" i="1"/>
  <c r="N6" i="1"/>
  <c r="P6" i="1" s="1"/>
  <c r="Q6" i="1" s="1"/>
  <c r="R6" i="1" s="1"/>
  <c r="R5" i="1"/>
  <c r="S5" i="1" s="1"/>
  <c r="O7" i="1"/>
  <c r="U3" i="1" l="1"/>
  <c r="H3" i="1" s="1"/>
  <c r="U4" i="1"/>
  <c r="H4" i="1" s="1"/>
  <c r="N7" i="1"/>
  <c r="P7" i="1" s="1"/>
  <c r="Q7" i="1" s="1"/>
  <c r="S6" i="1"/>
  <c r="O8" i="1"/>
  <c r="T6" i="1"/>
  <c r="G6" i="1"/>
  <c r="G5" i="1"/>
  <c r="F5" i="1"/>
  <c r="F6" i="1" s="1"/>
  <c r="T5" i="1"/>
  <c r="U5" i="1" s="1"/>
  <c r="H5" i="1" s="1"/>
  <c r="U6" i="1" l="1"/>
  <c r="H6" i="1" s="1"/>
  <c r="N8" i="1"/>
  <c r="P8" i="1" s="1"/>
  <c r="Q8" i="1" s="1"/>
  <c r="R7" i="1"/>
  <c r="O9" i="1"/>
  <c r="S7" i="1" l="1"/>
  <c r="N9" i="1"/>
  <c r="P9" i="1" s="1"/>
  <c r="Q9" i="1" s="1"/>
  <c r="R9" i="1" s="1"/>
  <c r="R8" i="1"/>
  <c r="T8" i="1" s="1"/>
  <c r="T7" i="1"/>
  <c r="F7" i="1"/>
  <c r="G7" i="1"/>
  <c r="O10" i="1"/>
  <c r="U7" i="1" l="1"/>
  <c r="H7" i="1" s="1"/>
  <c r="N10" i="1"/>
  <c r="N11" i="1" s="1"/>
  <c r="F8" i="1"/>
  <c r="F9" i="1" s="1"/>
  <c r="S8" i="1"/>
  <c r="U8" i="1" s="1"/>
  <c r="H8" i="1" s="1"/>
  <c r="S9" i="1"/>
  <c r="G8" i="1"/>
  <c r="T9" i="1"/>
  <c r="G9" i="1"/>
  <c r="O11" i="1"/>
  <c r="P10" i="1" l="1"/>
  <c r="Q10" i="1" s="1"/>
  <c r="R10" i="1" s="1"/>
  <c r="U9" i="1"/>
  <c r="H9" i="1" s="1"/>
  <c r="P11" i="1"/>
  <c r="Q11" i="1" s="1"/>
  <c r="O12" i="1"/>
  <c r="N12" i="1"/>
  <c r="S10" i="1" l="1"/>
  <c r="R11" i="1"/>
  <c r="S11" i="1" s="1"/>
  <c r="N13" i="1"/>
  <c r="O13" i="1"/>
  <c r="T10" i="1"/>
  <c r="F10" i="1"/>
  <c r="G10" i="1"/>
  <c r="P12" i="1"/>
  <c r="Q12" i="1" s="1"/>
  <c r="U10" i="1" l="1"/>
  <c r="H10" i="1" s="1"/>
  <c r="G11" i="1"/>
  <c r="T11" i="1"/>
  <c r="U11" i="1" s="1"/>
  <c r="H11" i="1" s="1"/>
  <c r="F11" i="1"/>
  <c r="P13" i="1"/>
  <c r="Q13" i="1" s="1"/>
  <c r="R12" i="1"/>
  <c r="S12" i="1" s="1"/>
  <c r="N14" i="1"/>
  <c r="O14" i="1"/>
  <c r="N15" i="1" l="1"/>
  <c r="O15" i="1"/>
  <c r="R13" i="1"/>
  <c r="S13" i="1" s="1"/>
  <c r="T12" i="1"/>
  <c r="U12" i="1" s="1"/>
  <c r="H12" i="1" s="1"/>
  <c r="G12" i="1"/>
  <c r="F12" i="1"/>
  <c r="P14" i="1"/>
  <c r="Q14" i="1" s="1"/>
  <c r="P15" i="1" l="1"/>
  <c r="Q15" i="1" s="1"/>
  <c r="R14" i="1"/>
  <c r="S14" i="1" s="1"/>
  <c r="O16" i="1"/>
  <c r="N16" i="1"/>
  <c r="T13" i="1"/>
  <c r="U13" i="1" s="1"/>
  <c r="H13" i="1" s="1"/>
  <c r="G13" i="1"/>
  <c r="F13" i="1"/>
  <c r="P16" i="1" l="1"/>
  <c r="Q16" i="1" s="1"/>
  <c r="R16" i="1" s="1"/>
  <c r="R15" i="1"/>
  <c r="S15" i="1" s="1"/>
  <c r="T14" i="1"/>
  <c r="U14" i="1" s="1"/>
  <c r="H14" i="1" s="1"/>
  <c r="F14" i="1"/>
  <c r="G14" i="1"/>
  <c r="N17" i="1"/>
  <c r="O17" i="1"/>
  <c r="S16" i="1" l="1"/>
  <c r="P17" i="1"/>
  <c r="Q17" i="1" s="1"/>
  <c r="R17" i="1" s="1"/>
  <c r="G16" i="1"/>
  <c r="T16" i="1"/>
  <c r="O18" i="1"/>
  <c r="N18" i="1"/>
  <c r="F15" i="1"/>
  <c r="F16" i="1" s="1"/>
  <c r="T15" i="1"/>
  <c r="U15" i="1" s="1"/>
  <c r="H15" i="1" s="1"/>
  <c r="G15" i="1"/>
  <c r="U16" i="1" l="1"/>
  <c r="H16" i="1" s="1"/>
  <c r="S17" i="1"/>
  <c r="P18" i="1"/>
  <c r="Q18" i="1" s="1"/>
  <c r="G17" i="1"/>
  <c r="T17" i="1"/>
  <c r="F17" i="1"/>
  <c r="N19" i="1"/>
  <c r="O19" i="1"/>
  <c r="U17" i="1" l="1"/>
  <c r="H17" i="1" s="1"/>
  <c r="R18" i="1"/>
  <c r="T18" i="1" s="1"/>
  <c r="N20" i="1"/>
  <c r="O20" i="1"/>
  <c r="P19" i="1"/>
  <c r="Q19" i="1" s="1"/>
  <c r="S18" i="1" l="1"/>
  <c r="U18" i="1" s="1"/>
  <c r="H18" i="1" s="1"/>
  <c r="F18" i="1"/>
  <c r="G18" i="1"/>
  <c r="P20" i="1"/>
  <c r="Q20" i="1" s="1"/>
  <c r="N21" i="1"/>
  <c r="O21" i="1"/>
  <c r="R19" i="1"/>
  <c r="S19" i="1" s="1"/>
  <c r="P21" i="1" l="1"/>
  <c r="Q21" i="1" s="1"/>
  <c r="R21" i="1" s="1"/>
  <c r="R20" i="1"/>
  <c r="G20" i="1" s="1"/>
  <c r="F19" i="1"/>
  <c r="T19" i="1"/>
  <c r="U19" i="1" s="1"/>
  <c r="H19" i="1" s="1"/>
  <c r="G19" i="1"/>
  <c r="N22" i="1"/>
  <c r="O22" i="1"/>
  <c r="T20" i="1" l="1"/>
  <c r="S20" i="1"/>
  <c r="S21" i="1"/>
  <c r="P22" i="1"/>
  <c r="Q22" i="1" s="1"/>
  <c r="F20" i="1"/>
  <c r="F21" i="1" s="1"/>
  <c r="O23" i="1"/>
  <c r="N23" i="1"/>
  <c r="G21" i="1"/>
  <c r="T21" i="1"/>
  <c r="U20" i="1" l="1"/>
  <c r="H20" i="1" s="1"/>
  <c r="P23" i="1"/>
  <c r="Q23" i="1" s="1"/>
  <c r="R23" i="1" s="1"/>
  <c r="U21" i="1"/>
  <c r="H21" i="1" s="1"/>
  <c r="R22" i="1"/>
  <c r="G22" i="1" s="1"/>
  <c r="N24" i="1"/>
  <c r="O24" i="1"/>
  <c r="S22" i="1" l="1"/>
  <c r="S23" i="1"/>
  <c r="T22" i="1"/>
  <c r="F22" i="1"/>
  <c r="F23" i="1" s="1"/>
  <c r="P24" i="1"/>
  <c r="Q24" i="1" s="1"/>
  <c r="G23" i="1"/>
  <c r="T23" i="1"/>
  <c r="O25" i="1"/>
  <c r="N25" i="1"/>
  <c r="U22" i="1" l="1"/>
  <c r="H22" i="1" s="1"/>
  <c r="U23" i="1"/>
  <c r="H23" i="1" s="1"/>
  <c r="R24" i="1"/>
  <c r="T24" i="1" s="1"/>
  <c r="O26" i="1"/>
  <c r="N26" i="1"/>
  <c r="P25" i="1"/>
  <c r="Q25" i="1" s="1"/>
  <c r="S24" i="1" l="1"/>
  <c r="U24" i="1" s="1"/>
  <c r="H24" i="1" s="1"/>
  <c r="G24" i="1"/>
  <c r="F24" i="1"/>
  <c r="O27" i="1"/>
  <c r="N27" i="1"/>
  <c r="P26" i="1"/>
  <c r="Q26" i="1" s="1"/>
  <c r="R25" i="1"/>
  <c r="S25" i="1" s="1"/>
  <c r="P27" i="1" l="1"/>
  <c r="Q27" i="1" s="1"/>
  <c r="R27" i="1" s="1"/>
  <c r="T25" i="1"/>
  <c r="U25" i="1" s="1"/>
  <c r="H25" i="1" s="1"/>
  <c r="G25" i="1"/>
  <c r="F25" i="1"/>
  <c r="O28" i="1"/>
  <c r="N28" i="1"/>
  <c r="R26" i="1"/>
  <c r="S26" i="1" s="1"/>
  <c r="S27" i="1" l="1"/>
  <c r="P28" i="1"/>
  <c r="Q28" i="1" s="1"/>
  <c r="R28" i="1" s="1"/>
  <c r="G26" i="1"/>
  <c r="T26" i="1"/>
  <c r="U26" i="1" s="1"/>
  <c r="H26" i="1" s="1"/>
  <c r="F26" i="1"/>
  <c r="F27" i="1" s="1"/>
  <c r="N29" i="1"/>
  <c r="O29" i="1"/>
  <c r="T27" i="1"/>
  <c r="G27" i="1"/>
  <c r="U27" i="1" l="1"/>
  <c r="H27" i="1" s="1"/>
  <c r="S28" i="1"/>
  <c r="P29" i="1"/>
  <c r="Q29" i="1" s="1"/>
  <c r="N30" i="1"/>
  <c r="O30" i="1"/>
  <c r="F28" i="1"/>
  <c r="G28" i="1"/>
  <c r="T28" i="1"/>
  <c r="U28" i="1" l="1"/>
  <c r="H28" i="1" s="1"/>
  <c r="P30" i="1"/>
  <c r="Q30" i="1" s="1"/>
  <c r="R30" i="1" s="1"/>
  <c r="R29" i="1"/>
  <c r="S29" i="1" s="1"/>
  <c r="N31" i="1"/>
  <c r="O31" i="1"/>
  <c r="S30" i="1" l="1"/>
  <c r="P31" i="1"/>
  <c r="Q31" i="1" s="1"/>
  <c r="N32" i="1"/>
  <c r="O32" i="1"/>
  <c r="T29" i="1"/>
  <c r="U29" i="1" s="1"/>
  <c r="H29" i="1" s="1"/>
  <c r="F29" i="1"/>
  <c r="F30" i="1" s="1"/>
  <c r="G29" i="1"/>
  <c r="T30" i="1"/>
  <c r="G30" i="1"/>
  <c r="P32" i="1" l="1"/>
  <c r="Q32" i="1" s="1"/>
  <c r="R32" i="1" s="1"/>
  <c r="U30" i="1"/>
  <c r="H30" i="1" s="1"/>
  <c r="R31" i="1"/>
  <c r="S31" i="1" s="1"/>
  <c r="N33" i="1"/>
  <c r="O33" i="1"/>
  <c r="S32" i="1" l="1"/>
  <c r="P33" i="1"/>
  <c r="Q33" i="1" s="1"/>
  <c r="O34" i="1"/>
  <c r="N34" i="1"/>
  <c r="G31" i="1"/>
  <c r="T31" i="1"/>
  <c r="U31" i="1" s="1"/>
  <c r="H31" i="1" s="1"/>
  <c r="F31" i="1"/>
  <c r="F32" i="1" s="1"/>
  <c r="G32" i="1"/>
  <c r="T32" i="1"/>
  <c r="U32" i="1" l="1"/>
  <c r="H32" i="1" s="1"/>
  <c r="R33" i="1"/>
  <c r="S33" i="1" s="1"/>
  <c r="O35" i="1"/>
  <c r="N35" i="1"/>
  <c r="P34" i="1"/>
  <c r="Q34" i="1" s="1"/>
  <c r="R34" i="1" l="1"/>
  <c r="S34" i="1" s="1"/>
  <c r="G33" i="1"/>
  <c r="T33" i="1"/>
  <c r="U33" i="1" s="1"/>
  <c r="H33" i="1" s="1"/>
  <c r="F33" i="1"/>
  <c r="O36" i="1"/>
  <c r="N36" i="1"/>
  <c r="P35" i="1"/>
  <c r="Q35" i="1" s="1"/>
  <c r="P36" i="1" l="1"/>
  <c r="Q36" i="1" s="1"/>
  <c r="T34" i="1"/>
  <c r="U34" i="1" s="1"/>
  <c r="H34" i="1" s="1"/>
  <c r="F34" i="1"/>
  <c r="G34" i="1"/>
  <c r="R35" i="1"/>
  <c r="S35" i="1" s="1"/>
  <c r="O37" i="1"/>
  <c r="N37" i="1"/>
  <c r="R36" i="1" l="1"/>
  <c r="T36" i="1" s="1"/>
  <c r="P37" i="1"/>
  <c r="Q37" i="1" s="1"/>
  <c r="R37" i="1" s="1"/>
  <c r="N38" i="1"/>
  <c r="O38" i="1"/>
  <c r="T35" i="1"/>
  <c r="U35" i="1" s="1"/>
  <c r="H35" i="1" s="1"/>
  <c r="G35" i="1"/>
  <c r="F35" i="1"/>
  <c r="S36" i="1" l="1"/>
  <c r="U36" i="1" s="1"/>
  <c r="H36" i="1" s="1"/>
  <c r="F36" i="1"/>
  <c r="F37" i="1" s="1"/>
  <c r="G36" i="1"/>
  <c r="S37" i="1"/>
  <c r="T37" i="1"/>
  <c r="G37" i="1"/>
  <c r="P38" i="1"/>
  <c r="Q38" i="1" s="1"/>
  <c r="N39" i="1"/>
  <c r="O39" i="1"/>
  <c r="P39" i="1" l="1"/>
  <c r="Q39" i="1" s="1"/>
  <c r="R39" i="1" s="1"/>
  <c r="S39" i="1" s="1"/>
  <c r="U37" i="1"/>
  <c r="H37" i="1" s="1"/>
  <c r="R38" i="1"/>
  <c r="S38" i="1" s="1"/>
  <c r="N40" i="1"/>
  <c r="O40" i="1"/>
  <c r="P40" i="1" l="1"/>
  <c r="Q40" i="1" s="1"/>
  <c r="R40" i="1" s="1"/>
  <c r="S40" i="1" s="1"/>
  <c r="G38" i="1"/>
  <c r="F38" i="1"/>
  <c r="F39" i="1" s="1"/>
  <c r="T38" i="1"/>
  <c r="U38" i="1" s="1"/>
  <c r="H38" i="1" s="1"/>
  <c r="O41" i="1"/>
  <c r="N41" i="1"/>
  <c r="T39" i="1"/>
  <c r="U39" i="1" s="1"/>
  <c r="H39" i="1" s="1"/>
  <c r="G39" i="1"/>
  <c r="G40" i="1" l="1"/>
  <c r="T40" i="1"/>
  <c r="U40" i="1" s="1"/>
  <c r="H40" i="1" s="1"/>
  <c r="F40" i="1"/>
  <c r="N42" i="1"/>
  <c r="O42" i="1"/>
  <c r="P41" i="1"/>
  <c r="Q41" i="1" s="1"/>
  <c r="P42" i="1" l="1"/>
  <c r="Q42" i="1" s="1"/>
  <c r="R42" i="1" s="1"/>
  <c r="O43" i="1"/>
  <c r="N43" i="1"/>
  <c r="R41" i="1"/>
  <c r="S41" i="1" s="1"/>
  <c r="S42" i="1" l="1"/>
  <c r="P43" i="1"/>
  <c r="Q43" i="1" s="1"/>
  <c r="R43" i="1" s="1"/>
  <c r="S43" i="1" s="1"/>
  <c r="T41" i="1"/>
  <c r="U41" i="1" s="1"/>
  <c r="H41" i="1" s="1"/>
  <c r="F41" i="1"/>
  <c r="F42" i="1" s="1"/>
  <c r="G41" i="1"/>
  <c r="G42" i="1"/>
  <c r="T42" i="1"/>
  <c r="O44" i="1"/>
  <c r="N44" i="1"/>
  <c r="U42" i="1" l="1"/>
  <c r="H42" i="1" s="1"/>
  <c r="G43" i="1"/>
  <c r="T43" i="1"/>
  <c r="U43" i="1" s="1"/>
  <c r="H43" i="1" s="1"/>
  <c r="F43" i="1"/>
  <c r="N45" i="1"/>
  <c r="O45" i="1"/>
  <c r="P44" i="1"/>
  <c r="Q44" i="1" s="1"/>
  <c r="P45" i="1" l="1"/>
  <c r="Q45" i="1" s="1"/>
  <c r="R45" i="1" s="1"/>
  <c r="O46" i="1"/>
  <c r="N46" i="1"/>
  <c r="R44" i="1"/>
  <c r="S44" i="1" s="1"/>
  <c r="S45" i="1" l="1"/>
  <c r="G44" i="1"/>
  <c r="F44" i="1"/>
  <c r="F45" i="1" s="1"/>
  <c r="T44" i="1"/>
  <c r="U44" i="1" s="1"/>
  <c r="H44" i="1" s="1"/>
  <c r="T45" i="1"/>
  <c r="G45" i="1"/>
  <c r="O47" i="1"/>
  <c r="N47" i="1"/>
  <c r="P46" i="1"/>
  <c r="Q46" i="1" s="1"/>
  <c r="U45" i="1" l="1"/>
  <c r="H45" i="1" s="1"/>
  <c r="P47" i="1"/>
  <c r="Q47" i="1" s="1"/>
  <c r="R47" i="1" s="1"/>
  <c r="R46" i="1"/>
  <c r="S46" i="1" s="1"/>
  <c r="O48" i="1"/>
  <c r="N48" i="1"/>
  <c r="P48" i="1" l="1"/>
  <c r="Q48" i="1" s="1"/>
  <c r="S47" i="1"/>
  <c r="T47" i="1"/>
  <c r="G47" i="1"/>
  <c r="G46" i="1"/>
  <c r="F46" i="1"/>
  <c r="F47" i="1" s="1"/>
  <c r="T46" i="1"/>
  <c r="U46" i="1" s="1"/>
  <c r="H46" i="1" s="1"/>
  <c r="N49" i="1"/>
  <c r="O49" i="1"/>
  <c r="R48" i="1" l="1"/>
  <c r="F48" i="1" s="1"/>
  <c r="U47" i="1"/>
  <c r="H47" i="1" s="1"/>
  <c r="P49" i="1"/>
  <c r="Q49" i="1" s="1"/>
  <c r="O50" i="1"/>
  <c r="N50" i="1"/>
  <c r="S48" i="1" l="1"/>
  <c r="T48" i="1"/>
  <c r="G48" i="1"/>
  <c r="R49" i="1"/>
  <c r="S49" i="1" s="1"/>
  <c r="N51" i="1"/>
  <c r="O51" i="1"/>
  <c r="P50" i="1"/>
  <c r="Q50" i="1" s="1"/>
  <c r="U48" i="1" l="1"/>
  <c r="H48" i="1" s="1"/>
  <c r="P51" i="1"/>
  <c r="Q51" i="1" s="1"/>
  <c r="R51" i="1" s="1"/>
  <c r="R50" i="1"/>
  <c r="S50" i="1" s="1"/>
  <c r="T49" i="1"/>
  <c r="U49" i="1" s="1"/>
  <c r="H49" i="1" s="1"/>
  <c r="G49" i="1"/>
  <c r="F49" i="1"/>
  <c r="O52" i="1"/>
  <c r="N52" i="1"/>
  <c r="S51" i="1" l="1"/>
  <c r="P52" i="1"/>
  <c r="Q52" i="1" s="1"/>
  <c r="F50" i="1"/>
  <c r="F51" i="1" s="1"/>
  <c r="T50" i="1"/>
  <c r="U50" i="1" s="1"/>
  <c r="H50" i="1" s="1"/>
  <c r="G50" i="1"/>
  <c r="N53" i="1"/>
  <c r="O53" i="1"/>
  <c r="G51" i="1"/>
  <c r="T51" i="1"/>
  <c r="U51" i="1" l="1"/>
  <c r="H51" i="1" s="1"/>
  <c r="P53" i="1"/>
  <c r="Q53" i="1" s="1"/>
  <c r="R53" i="1" s="1"/>
  <c r="R52" i="1"/>
  <c r="G52" i="1" s="1"/>
  <c r="N54" i="1"/>
  <c r="O54" i="1"/>
  <c r="S52" i="1" l="1"/>
  <c r="S53" i="1"/>
  <c r="T52" i="1"/>
  <c r="F52" i="1"/>
  <c r="F53" i="1" s="1"/>
  <c r="O55" i="1"/>
  <c r="N55" i="1"/>
  <c r="G53" i="1"/>
  <c r="T53" i="1"/>
  <c r="P54" i="1"/>
  <c r="Q54" i="1" s="1"/>
  <c r="U52" i="1" l="1"/>
  <c r="H52" i="1" s="1"/>
  <c r="U53" i="1"/>
  <c r="H53" i="1" s="1"/>
  <c r="P55" i="1"/>
  <c r="Q55" i="1" s="1"/>
  <c r="O56" i="1"/>
  <c r="N56" i="1"/>
  <c r="R54" i="1"/>
  <c r="S54" i="1" s="1"/>
  <c r="R55" i="1" l="1"/>
  <c r="P56" i="1"/>
  <c r="Q56" i="1" s="1"/>
  <c r="G54" i="1"/>
  <c r="F54" i="1"/>
  <c r="T54" i="1"/>
  <c r="U54" i="1" s="1"/>
  <c r="H54" i="1" s="1"/>
  <c r="N57" i="1"/>
  <c r="O57" i="1"/>
  <c r="F55" i="1" l="1"/>
  <c r="P57" i="1"/>
  <c r="Q57" i="1" s="1"/>
  <c r="R57" i="1" s="1"/>
  <c r="S57" i="1" s="1"/>
  <c r="S55" i="1"/>
  <c r="G55" i="1"/>
  <c r="R56" i="1"/>
  <c r="T55" i="1"/>
  <c r="O58" i="1"/>
  <c r="N58" i="1"/>
  <c r="F56" i="1" l="1"/>
  <c r="F57" i="1" s="1"/>
  <c r="U55" i="1"/>
  <c r="H55" i="1" s="1"/>
  <c r="S56" i="1"/>
  <c r="P58" i="1"/>
  <c r="Q58" i="1" s="1"/>
  <c r="R58" i="1" s="1"/>
  <c r="S58" i="1" s="1"/>
  <c r="T56" i="1"/>
  <c r="G56" i="1"/>
  <c r="G57" i="1"/>
  <c r="T57" i="1"/>
  <c r="U57" i="1" s="1"/>
  <c r="H57" i="1" s="1"/>
  <c r="N59" i="1"/>
  <c r="O59" i="1"/>
  <c r="U56" i="1" l="1"/>
  <c r="H56" i="1" s="1"/>
  <c r="P59" i="1"/>
  <c r="Q59" i="1" s="1"/>
  <c r="R59" i="1" s="1"/>
  <c r="O60" i="1"/>
  <c r="N60" i="1"/>
  <c r="G58" i="1"/>
  <c r="T58" i="1"/>
  <c r="U58" i="1" s="1"/>
  <c r="H58" i="1" s="1"/>
  <c r="F58" i="1"/>
  <c r="P60" i="1" l="1"/>
  <c r="Q60" i="1" s="1"/>
  <c r="S59" i="1"/>
  <c r="F59" i="1"/>
  <c r="G59" i="1"/>
  <c r="T59" i="1"/>
  <c r="O61" i="1"/>
  <c r="N61" i="1"/>
  <c r="U59" i="1" l="1"/>
  <c r="H59" i="1" s="1"/>
  <c r="R60" i="1"/>
  <c r="F60" i="1" s="1"/>
  <c r="P61" i="1"/>
  <c r="Q61" i="1" s="1"/>
  <c r="R61" i="1" s="1"/>
  <c r="O62" i="1"/>
  <c r="N62" i="1"/>
  <c r="S60" i="1" l="1"/>
  <c r="T60" i="1"/>
  <c r="P62" i="1"/>
  <c r="Q62" i="1" s="1"/>
  <c r="R62" i="1" s="1"/>
  <c r="G60" i="1"/>
  <c r="S61" i="1"/>
  <c r="G61" i="1"/>
  <c r="F61" i="1"/>
  <c r="T61" i="1"/>
  <c r="N63" i="1"/>
  <c r="O63" i="1"/>
  <c r="U61" i="1" l="1"/>
  <c r="H61" i="1" s="1"/>
  <c r="S62" i="1"/>
  <c r="U60" i="1"/>
  <c r="H60" i="1" s="1"/>
  <c r="O64" i="1"/>
  <c r="N64" i="1"/>
  <c r="G62" i="1"/>
  <c r="F62" i="1"/>
  <c r="T62" i="1"/>
  <c r="P63" i="1"/>
  <c r="Q63" i="1" s="1"/>
  <c r="U62" i="1" l="1"/>
  <c r="H62" i="1" s="1"/>
  <c r="O65" i="1"/>
  <c r="N65" i="1"/>
  <c r="P64" i="1"/>
  <c r="Q64" i="1" s="1"/>
  <c r="R63" i="1"/>
  <c r="S63" i="1" s="1"/>
  <c r="N66" i="1" l="1"/>
  <c r="O66" i="1"/>
  <c r="P65" i="1"/>
  <c r="Q65" i="1" s="1"/>
  <c r="R64" i="1"/>
  <c r="S64" i="1" s="1"/>
  <c r="T63" i="1"/>
  <c r="U63" i="1" s="1"/>
  <c r="H63" i="1" s="1"/>
  <c r="F63" i="1"/>
  <c r="G63" i="1"/>
  <c r="G64" i="1" l="1"/>
  <c r="T64" i="1"/>
  <c r="U64" i="1" s="1"/>
  <c r="H64" i="1" s="1"/>
  <c r="F64" i="1"/>
  <c r="P66" i="1"/>
  <c r="Q66" i="1" s="1"/>
  <c r="N67" i="1"/>
  <c r="O67" i="1"/>
  <c r="R65" i="1"/>
  <c r="S65" i="1" s="1"/>
  <c r="P67" i="1" l="1"/>
  <c r="Q67" i="1" s="1"/>
  <c r="R67" i="1" s="1"/>
  <c r="T65" i="1"/>
  <c r="U65" i="1" s="1"/>
  <c r="H65" i="1" s="1"/>
  <c r="F65" i="1"/>
  <c r="G65" i="1"/>
  <c r="R66" i="1"/>
  <c r="S66" i="1" s="1"/>
  <c r="O68" i="1"/>
  <c r="N68" i="1"/>
  <c r="S67" i="1" l="1"/>
  <c r="N69" i="1"/>
  <c r="O69" i="1"/>
  <c r="T66" i="1"/>
  <c r="U66" i="1" s="1"/>
  <c r="H66" i="1" s="1"/>
  <c r="G66" i="1"/>
  <c r="F66" i="1"/>
  <c r="F67" i="1" s="1"/>
  <c r="P68" i="1"/>
  <c r="Q68" i="1" s="1"/>
  <c r="G67" i="1"/>
  <c r="T67" i="1"/>
  <c r="U67" i="1" l="1"/>
  <c r="H67" i="1" s="1"/>
  <c r="P69" i="1"/>
  <c r="Q69" i="1" s="1"/>
  <c r="N70" i="1"/>
  <c r="O70" i="1"/>
  <c r="R68" i="1"/>
  <c r="S68" i="1" s="1"/>
  <c r="P70" i="1" l="1"/>
  <c r="Q70" i="1" s="1"/>
  <c r="R70" i="1" s="1"/>
  <c r="T68" i="1"/>
  <c r="U68" i="1" s="1"/>
  <c r="H68" i="1" s="1"/>
  <c r="G68" i="1"/>
  <c r="F68" i="1"/>
  <c r="R69" i="1"/>
  <c r="S69" i="1" s="1"/>
  <c r="O71" i="1"/>
  <c r="N71" i="1"/>
  <c r="P71" i="1" l="1"/>
  <c r="Q71" i="1" s="1"/>
  <c r="S70" i="1"/>
  <c r="O72" i="1"/>
  <c r="N72" i="1"/>
  <c r="T69" i="1"/>
  <c r="U69" i="1" s="1"/>
  <c r="H69" i="1" s="1"/>
  <c r="F69" i="1"/>
  <c r="F70" i="1" s="1"/>
  <c r="G69" i="1"/>
  <c r="G70" i="1"/>
  <c r="T70" i="1"/>
  <c r="U70" i="1" l="1"/>
  <c r="H70" i="1" s="1"/>
  <c r="R71" i="1"/>
  <c r="F71" i="1" s="1"/>
  <c r="O73" i="1"/>
  <c r="N73" i="1"/>
  <c r="P72" i="1"/>
  <c r="Q72" i="1" s="1"/>
  <c r="G71" i="1" l="1"/>
  <c r="S71" i="1"/>
  <c r="T71" i="1"/>
  <c r="P73" i="1"/>
  <c r="Q73" i="1" s="1"/>
  <c r="R73" i="1" s="1"/>
  <c r="O74" i="1"/>
  <c r="N74" i="1"/>
  <c r="R72" i="1"/>
  <c r="S72" i="1" s="1"/>
  <c r="U71" i="1" l="1"/>
  <c r="H71" i="1" s="1"/>
  <c r="S73" i="1"/>
  <c r="F72" i="1"/>
  <c r="F73" i="1" s="1"/>
  <c r="T72" i="1"/>
  <c r="U72" i="1" s="1"/>
  <c r="H72" i="1" s="1"/>
  <c r="G72" i="1"/>
  <c r="O75" i="1"/>
  <c r="N75" i="1"/>
  <c r="P74" i="1"/>
  <c r="Q74" i="1" s="1"/>
  <c r="T73" i="1"/>
  <c r="G73" i="1"/>
  <c r="U73" i="1" l="1"/>
  <c r="H73" i="1" s="1"/>
  <c r="P75" i="1"/>
  <c r="Q75" i="1" s="1"/>
  <c r="R75" i="1" s="1"/>
  <c r="N76" i="1"/>
  <c r="O76" i="1"/>
  <c r="R74" i="1"/>
  <c r="S74" i="1" s="1"/>
  <c r="S75" i="1" l="1"/>
  <c r="P76" i="1"/>
  <c r="Q76" i="1" s="1"/>
  <c r="T74" i="1"/>
  <c r="U74" i="1" s="1"/>
  <c r="H74" i="1" s="1"/>
  <c r="F74" i="1"/>
  <c r="F75" i="1" s="1"/>
  <c r="G74" i="1"/>
  <c r="N77" i="1"/>
  <c r="O77" i="1"/>
  <c r="T75" i="1"/>
  <c r="G75" i="1"/>
  <c r="U75" i="1" l="1"/>
  <c r="H75" i="1" s="1"/>
  <c r="P77" i="1"/>
  <c r="Q77" i="1" s="1"/>
  <c r="R77" i="1" s="1"/>
  <c r="R76" i="1"/>
  <c r="S76" i="1" s="1"/>
  <c r="O78" i="1"/>
  <c r="N78" i="1"/>
  <c r="S77" i="1" l="1"/>
  <c r="P78" i="1"/>
  <c r="Q78" i="1" s="1"/>
  <c r="R78" i="1" s="1"/>
  <c r="N79" i="1"/>
  <c r="O79" i="1"/>
  <c r="F76" i="1"/>
  <c r="F77" i="1" s="1"/>
  <c r="G76" i="1"/>
  <c r="T76" i="1"/>
  <c r="U76" i="1" s="1"/>
  <c r="H76" i="1" s="1"/>
  <c r="G77" i="1"/>
  <c r="T77" i="1"/>
  <c r="U77" i="1" l="1"/>
  <c r="H77" i="1" s="1"/>
  <c r="S78" i="1"/>
  <c r="P79" i="1"/>
  <c r="Q79" i="1" s="1"/>
  <c r="N80" i="1"/>
  <c r="O80" i="1"/>
  <c r="T78" i="1"/>
  <c r="G78" i="1"/>
  <c r="F78" i="1"/>
  <c r="U78" i="1" l="1"/>
  <c r="H78" i="1" s="1"/>
  <c r="P80" i="1"/>
  <c r="Q80" i="1" s="1"/>
  <c r="R79" i="1"/>
  <c r="S79" i="1" s="1"/>
  <c r="N81" i="1"/>
  <c r="O81" i="1"/>
  <c r="R80" i="1" l="1"/>
  <c r="T80" i="1" s="1"/>
  <c r="F79" i="1"/>
  <c r="T79" i="1"/>
  <c r="U79" i="1" s="1"/>
  <c r="H79" i="1" s="1"/>
  <c r="G79" i="1"/>
  <c r="P81" i="1"/>
  <c r="Q81" i="1" s="1"/>
  <c r="N82" i="1"/>
  <c r="O82" i="1"/>
  <c r="S80" i="1" l="1"/>
  <c r="U80" i="1" s="1"/>
  <c r="H80" i="1" s="1"/>
  <c r="G80" i="1"/>
  <c r="F80" i="1"/>
  <c r="P82" i="1"/>
  <c r="Q82" i="1" s="1"/>
  <c r="R81" i="1"/>
  <c r="S81" i="1" s="1"/>
  <c r="N83" i="1"/>
  <c r="O83" i="1"/>
  <c r="P83" i="1" l="1"/>
  <c r="Q83" i="1" s="1"/>
  <c r="R82" i="1"/>
  <c r="T82" i="1" s="1"/>
  <c r="T81" i="1"/>
  <c r="U81" i="1" s="1"/>
  <c r="H81" i="1" s="1"/>
  <c r="G81" i="1"/>
  <c r="F81" i="1"/>
  <c r="N84" i="1"/>
  <c r="O84" i="1"/>
  <c r="S82" i="1" l="1"/>
  <c r="U82" i="1" s="1"/>
  <c r="H82" i="1" s="1"/>
  <c r="G82" i="1"/>
  <c r="F82" i="1"/>
  <c r="R83" i="1"/>
  <c r="T83" i="1" s="1"/>
  <c r="P84" i="1"/>
  <c r="Q84" i="1" s="1"/>
  <c r="O85" i="1"/>
  <c r="N85" i="1"/>
  <c r="S83" i="1" l="1"/>
  <c r="U83" i="1" s="1"/>
  <c r="H83" i="1" s="1"/>
  <c r="G83" i="1"/>
  <c r="F83" i="1"/>
  <c r="P85" i="1"/>
  <c r="Q85" i="1" s="1"/>
  <c r="R85" i="1" s="1"/>
  <c r="R84" i="1"/>
  <c r="G84" i="1" s="1"/>
  <c r="N86" i="1"/>
  <c r="O86" i="1"/>
  <c r="S84" i="1" l="1"/>
  <c r="T84" i="1"/>
  <c r="S85" i="1"/>
  <c r="F84" i="1"/>
  <c r="F85" i="1" s="1"/>
  <c r="N87" i="1"/>
  <c r="O87" i="1"/>
  <c r="T85" i="1"/>
  <c r="G85" i="1"/>
  <c r="P86" i="1"/>
  <c r="Q86" i="1" s="1"/>
  <c r="U85" i="1" l="1"/>
  <c r="H85" i="1" s="1"/>
  <c r="U84" i="1"/>
  <c r="H84" i="1" s="1"/>
  <c r="P87" i="1"/>
  <c r="Q87" i="1" s="1"/>
  <c r="O88" i="1"/>
  <c r="N88" i="1"/>
  <c r="R86" i="1"/>
  <c r="S86" i="1" s="1"/>
  <c r="T86" i="1" l="1"/>
  <c r="U86" i="1" s="1"/>
  <c r="H86" i="1" s="1"/>
  <c r="G86" i="1"/>
  <c r="F86" i="1"/>
  <c r="R87" i="1"/>
  <c r="S87" i="1" s="1"/>
  <c r="O89" i="1"/>
  <c r="N89" i="1"/>
  <c r="P88" i="1"/>
  <c r="Q88" i="1" s="1"/>
  <c r="R88" i="1" l="1"/>
  <c r="S88" i="1" s="1"/>
  <c r="F87" i="1"/>
  <c r="G87" i="1"/>
  <c r="T87" i="1"/>
  <c r="U87" i="1" s="1"/>
  <c r="H87" i="1" s="1"/>
  <c r="N90" i="1"/>
  <c r="O90" i="1"/>
  <c r="P89" i="1"/>
  <c r="Q89" i="1" s="1"/>
  <c r="N91" i="1" l="1"/>
  <c r="O91" i="1"/>
  <c r="R89" i="1"/>
  <c r="S89" i="1" s="1"/>
  <c r="T88" i="1"/>
  <c r="U88" i="1" s="1"/>
  <c r="H88" i="1" s="1"/>
  <c r="F88" i="1"/>
  <c r="G88" i="1"/>
  <c r="P90" i="1"/>
  <c r="Q90" i="1" s="1"/>
  <c r="R90" i="1" l="1"/>
  <c r="S90" i="1" s="1"/>
  <c r="O92" i="1"/>
  <c r="N92" i="1"/>
  <c r="P91" i="1"/>
  <c r="Q91" i="1" s="1"/>
  <c r="G89" i="1"/>
  <c r="F89" i="1"/>
  <c r="T89" i="1"/>
  <c r="U89" i="1" s="1"/>
  <c r="H89" i="1" s="1"/>
  <c r="P92" i="1" l="1"/>
  <c r="Q92" i="1" s="1"/>
  <c r="R91" i="1"/>
  <c r="S91" i="1" s="1"/>
  <c r="F90" i="1"/>
  <c r="G90" i="1"/>
  <c r="T90" i="1"/>
  <c r="U90" i="1" s="1"/>
  <c r="H90" i="1" s="1"/>
  <c r="O93" i="1"/>
  <c r="N93" i="1"/>
  <c r="R92" i="1" l="1"/>
  <c r="G92" i="1" s="1"/>
  <c r="O94" i="1"/>
  <c r="N94" i="1"/>
  <c r="P93" i="1"/>
  <c r="Q93" i="1" s="1"/>
  <c r="F91" i="1"/>
  <c r="G91" i="1"/>
  <c r="T91" i="1"/>
  <c r="U91" i="1" s="1"/>
  <c r="H91" i="1" s="1"/>
  <c r="S92" i="1" l="1"/>
  <c r="T92" i="1"/>
  <c r="F92" i="1"/>
  <c r="N95" i="1"/>
  <c r="O95" i="1"/>
  <c r="R93" i="1"/>
  <c r="S93" i="1" s="1"/>
  <c r="P94" i="1"/>
  <c r="Q94" i="1" s="1"/>
  <c r="U92" i="1" l="1"/>
  <c r="H92" i="1" s="1"/>
  <c r="P95" i="1"/>
  <c r="Q95" i="1" s="1"/>
  <c r="O96" i="1"/>
  <c r="N96" i="1"/>
  <c r="R94" i="1"/>
  <c r="S94" i="1" s="1"/>
  <c r="T93" i="1"/>
  <c r="U93" i="1" s="1"/>
  <c r="H93" i="1" s="1"/>
  <c r="G93" i="1"/>
  <c r="F93" i="1"/>
  <c r="R95" i="1" l="1"/>
  <c r="S95" i="1" s="1"/>
  <c r="P96" i="1"/>
  <c r="Q96" i="1" s="1"/>
  <c r="R96" i="1" s="1"/>
  <c r="T94" i="1"/>
  <c r="U94" i="1" s="1"/>
  <c r="H94" i="1" s="1"/>
  <c r="G94" i="1"/>
  <c r="F94" i="1"/>
  <c r="N97" i="1"/>
  <c r="O97" i="1"/>
  <c r="P97" i="1" l="1"/>
  <c r="Q97" i="1" s="1"/>
  <c r="R97" i="1" s="1"/>
  <c r="S97" i="1" s="1"/>
  <c r="F95" i="1"/>
  <c r="F96" i="1" s="1"/>
  <c r="G95" i="1"/>
  <c r="T95" i="1"/>
  <c r="U95" i="1" s="1"/>
  <c r="H95" i="1" s="1"/>
  <c r="S96" i="1"/>
  <c r="G96" i="1"/>
  <c r="T96" i="1"/>
  <c r="N98" i="1"/>
  <c r="O98" i="1"/>
  <c r="U96" i="1" l="1"/>
  <c r="H96" i="1" s="1"/>
  <c r="T97" i="1"/>
  <c r="U97" i="1" s="1"/>
  <c r="H97" i="1" s="1"/>
  <c r="F97" i="1"/>
  <c r="G97" i="1"/>
  <c r="P98" i="1"/>
  <c r="Q98" i="1" s="1"/>
  <c r="O99" i="1"/>
  <c r="N99" i="1"/>
  <c r="N100" i="1" l="1"/>
  <c r="O100" i="1"/>
  <c r="R98" i="1"/>
  <c r="S98" i="1" s="1"/>
  <c r="P99" i="1"/>
  <c r="Q99" i="1" s="1"/>
  <c r="R99" i="1" l="1"/>
  <c r="S99" i="1" s="1"/>
  <c r="P100" i="1"/>
  <c r="Q100" i="1" s="1"/>
  <c r="N101" i="1"/>
  <c r="O101" i="1"/>
  <c r="F98" i="1"/>
  <c r="G98" i="1"/>
  <c r="T98" i="1"/>
  <c r="U98" i="1" s="1"/>
  <c r="H98" i="1" s="1"/>
  <c r="O102" i="1" l="1"/>
  <c r="N102" i="1"/>
  <c r="F99" i="1"/>
  <c r="G99" i="1"/>
  <c r="T99" i="1"/>
  <c r="U99" i="1" s="1"/>
  <c r="H99" i="1" s="1"/>
  <c r="P101" i="1"/>
  <c r="Q101" i="1" s="1"/>
  <c r="R100" i="1"/>
  <c r="S100" i="1" s="1"/>
  <c r="P102" i="1" l="1"/>
  <c r="Q102" i="1" s="1"/>
  <c r="R102" i="1" s="1"/>
  <c r="T102" i="1" s="1"/>
  <c r="N103" i="1"/>
  <c r="O103" i="1"/>
  <c r="G100" i="1"/>
  <c r="F100" i="1"/>
  <c r="T100" i="1"/>
  <c r="U100" i="1" s="1"/>
  <c r="H100" i="1" s="1"/>
  <c r="R101" i="1"/>
  <c r="S101" i="1" s="1"/>
  <c r="S102" i="1" l="1"/>
  <c r="U102" i="1" s="1"/>
  <c r="P103" i="1"/>
  <c r="Q103" i="1" s="1"/>
  <c r="N104" i="1"/>
  <c r="O104" i="1"/>
  <c r="T101" i="1"/>
  <c r="U101" i="1" s="1"/>
  <c r="H101" i="1" s="1"/>
  <c r="F101" i="1"/>
  <c r="G101" i="1"/>
  <c r="P104" i="1" l="1"/>
  <c r="Q104" i="1" s="1"/>
  <c r="R104" i="1" s="1"/>
  <c r="T104" i="1" s="1"/>
  <c r="R103" i="1"/>
  <c r="T103" i="1" s="1"/>
  <c r="O105" i="1"/>
  <c r="N105" i="1"/>
  <c r="F102" i="1"/>
  <c r="H102" i="1"/>
  <c r="G102" i="1"/>
  <c r="S103" i="1" l="1"/>
  <c r="U103" i="1" s="1"/>
  <c r="H103" i="1" s="1"/>
  <c r="S104" i="1"/>
  <c r="U104" i="1" s="1"/>
  <c r="P105" i="1"/>
  <c r="Q105" i="1" s="1"/>
  <c r="O106" i="1"/>
  <c r="N106" i="1"/>
  <c r="F103" i="1"/>
  <c r="G103" i="1"/>
  <c r="R105" i="1" l="1"/>
  <c r="G105" i="1" s="1"/>
  <c r="P106" i="1"/>
  <c r="Q106" i="1" s="1"/>
  <c r="R106" i="1" s="1"/>
  <c r="O107" i="1"/>
  <c r="N107" i="1"/>
  <c r="F104" i="1"/>
  <c r="S105" i="1" l="1"/>
  <c r="F105" i="1"/>
  <c r="F106" i="1" s="1"/>
  <c r="P107" i="1"/>
  <c r="Q107" i="1" s="1"/>
  <c r="R107" i="1" s="1"/>
  <c r="S106" i="1"/>
  <c r="T105" i="1"/>
  <c r="T106" i="1"/>
  <c r="G106" i="1"/>
  <c r="O108" i="1"/>
  <c r="N108" i="1"/>
  <c r="G104" i="1"/>
  <c r="H104" i="1"/>
  <c r="U105" i="1" l="1"/>
  <c r="H105" i="1" s="1"/>
  <c r="S107" i="1"/>
  <c r="U106" i="1"/>
  <c r="H106" i="1" s="1"/>
  <c r="P108" i="1"/>
  <c r="Q108" i="1" s="1"/>
  <c r="T107" i="1"/>
  <c r="F107" i="1"/>
  <c r="G107" i="1"/>
  <c r="N109" i="1"/>
  <c r="O109" i="1"/>
  <c r="U107" i="1" l="1"/>
  <c r="H107" i="1" s="1"/>
  <c r="R108" i="1"/>
  <c r="G108" i="1" s="1"/>
  <c r="P109" i="1"/>
  <c r="Q109" i="1" s="1"/>
  <c r="N110" i="1"/>
  <c r="O110" i="1"/>
  <c r="S108" i="1" l="1"/>
  <c r="T108" i="1"/>
  <c r="F108" i="1"/>
  <c r="R109" i="1"/>
  <c r="T109" i="1" s="1"/>
  <c r="N111" i="1"/>
  <c r="O111" i="1"/>
  <c r="P110" i="1"/>
  <c r="Q110" i="1" s="1"/>
  <c r="S109" i="1" l="1"/>
  <c r="U109" i="1" s="1"/>
  <c r="H109" i="1" s="1"/>
  <c r="U108" i="1"/>
  <c r="H108" i="1" s="1"/>
  <c r="P111" i="1"/>
  <c r="Q111" i="1" s="1"/>
  <c r="G109" i="1"/>
  <c r="N112" i="1"/>
  <c r="O112" i="1"/>
  <c r="R110" i="1"/>
  <c r="S110" i="1" s="1"/>
  <c r="R111" i="1" l="1"/>
  <c r="P112" i="1"/>
  <c r="Q112" i="1" s="1"/>
  <c r="N113" i="1"/>
  <c r="O113" i="1"/>
  <c r="G110" i="1"/>
  <c r="T110" i="1"/>
  <c r="U110" i="1" s="1"/>
  <c r="H110" i="1" s="1"/>
  <c r="P113" i="1" l="1"/>
  <c r="Q113" i="1" s="1"/>
  <c r="N114" i="1"/>
  <c r="O114" i="1"/>
  <c r="T111" i="1"/>
  <c r="G111" i="1"/>
  <c r="S111" i="1"/>
  <c r="R112" i="1"/>
  <c r="S112" i="1" s="1"/>
  <c r="P114" i="1" l="1"/>
  <c r="Q114" i="1" s="1"/>
  <c r="R114" i="1" s="1"/>
  <c r="U111" i="1"/>
  <c r="H111" i="1" s="1"/>
  <c r="G112" i="1"/>
  <c r="T112" i="1"/>
  <c r="U112" i="1" s="1"/>
  <c r="H112" i="1" s="1"/>
  <c r="R113" i="1"/>
  <c r="S113" i="1" s="1"/>
  <c r="N115" i="1"/>
  <c r="O115" i="1"/>
  <c r="P115" i="1" l="1"/>
  <c r="Q115" i="1" s="1"/>
  <c r="G114" i="1"/>
  <c r="T114" i="1"/>
  <c r="S114" i="1"/>
  <c r="N116" i="1"/>
  <c r="O116" i="1"/>
  <c r="T113" i="1"/>
  <c r="U113" i="1" s="1"/>
  <c r="H113" i="1" s="1"/>
  <c r="G113" i="1"/>
  <c r="P116" i="1" l="1"/>
  <c r="Q116" i="1" s="1"/>
  <c r="R116" i="1" s="1"/>
  <c r="S116" i="1" s="1"/>
  <c r="R115" i="1"/>
  <c r="S115" i="1" s="1"/>
  <c r="U114" i="1"/>
  <c r="H114" i="1" s="1"/>
  <c r="N117" i="1"/>
  <c r="O117" i="1"/>
  <c r="P117" i="1" l="1"/>
  <c r="Q117" i="1" s="1"/>
  <c r="R117" i="1" s="1"/>
  <c r="T115" i="1"/>
  <c r="U115" i="1" s="1"/>
  <c r="H115" i="1" s="1"/>
  <c r="G115" i="1"/>
  <c r="N118" i="1"/>
  <c r="O118" i="1"/>
  <c r="G116" i="1"/>
  <c r="T116" i="1"/>
  <c r="U116" i="1" s="1"/>
  <c r="H116" i="1" s="1"/>
  <c r="P118" i="1" l="1"/>
  <c r="Q118" i="1" s="1"/>
  <c r="R118" i="1" s="1"/>
  <c r="S118" i="1" s="1"/>
  <c r="N119" i="1"/>
  <c r="O119" i="1"/>
  <c r="T117" i="1"/>
  <c r="G117" i="1"/>
  <c r="S117" i="1"/>
  <c r="P119" i="1" l="1"/>
  <c r="Q119" i="1" s="1"/>
  <c r="R119" i="1" s="1"/>
  <c r="S119" i="1" s="1"/>
  <c r="U117" i="1"/>
  <c r="H117" i="1" s="1"/>
  <c r="G118" i="1"/>
  <c r="T118" i="1"/>
  <c r="U118" i="1" s="1"/>
  <c r="H118" i="1" s="1"/>
  <c r="N120" i="1"/>
  <c r="O120" i="1"/>
  <c r="P120" i="1" l="1"/>
  <c r="Q120" i="1" s="1"/>
  <c r="R120" i="1" s="1"/>
  <c r="T119" i="1"/>
  <c r="U119" i="1" s="1"/>
  <c r="H119" i="1" s="1"/>
  <c r="G119" i="1"/>
  <c r="N121" i="1"/>
  <c r="O121" i="1"/>
  <c r="S120" i="1" l="1"/>
  <c r="P121" i="1"/>
  <c r="Q121" i="1" s="1"/>
  <c r="G120" i="1"/>
  <c r="T120" i="1"/>
  <c r="N122" i="1"/>
  <c r="O122" i="1"/>
  <c r="U120" i="1" l="1"/>
  <c r="H120" i="1" s="1"/>
  <c r="R121" i="1"/>
  <c r="G121" i="1" s="1"/>
  <c r="P122" i="1"/>
  <c r="Q122" i="1" s="1"/>
  <c r="N123" i="1"/>
  <c r="O123" i="1"/>
  <c r="S121" i="1" l="1"/>
  <c r="P123" i="1"/>
  <c r="Q123" i="1" s="1"/>
  <c r="R123" i="1" s="1"/>
  <c r="S123" i="1" s="1"/>
  <c r="R122" i="1"/>
  <c r="T122" i="1" s="1"/>
  <c r="T121" i="1"/>
  <c r="N124" i="1"/>
  <c r="O124" i="1"/>
  <c r="U121" i="1" l="1"/>
  <c r="H121" i="1" s="1"/>
  <c r="S122" i="1"/>
  <c r="U122" i="1" s="1"/>
  <c r="H122" i="1" s="1"/>
  <c r="P124" i="1"/>
  <c r="Q124" i="1" s="1"/>
  <c r="G122" i="1"/>
  <c r="T123" i="1"/>
  <c r="U123" i="1" s="1"/>
  <c r="H123" i="1" s="1"/>
  <c r="G123" i="1"/>
  <c r="G124" i="1" l="1"/>
  <c r="R124" i="1"/>
  <c r="S124" i="1" l="1"/>
  <c r="R126" i="1"/>
  <c r="T124" i="1"/>
  <c r="S126" i="1" l="1"/>
  <c r="D24" i="1" s="1"/>
  <c r="U124" i="1"/>
  <c r="H124" i="1" s="1"/>
  <c r="F109" i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U126" i="1" l="1"/>
  <c r="U128" i="1" s="1"/>
  <c r="B26" i="1" s="1"/>
  <c r="U127" i="1" l="1"/>
  <c r="B25" i="1" s="1"/>
</calcChain>
</file>

<file path=xl/sharedStrings.xml><?xml version="1.0" encoding="utf-8"?>
<sst xmlns="http://schemas.openxmlformats.org/spreadsheetml/2006/main" count="61" uniqueCount="56">
  <si>
    <t>Cycle:</t>
  </si>
  <si>
    <t>Year</t>
  </si>
  <si>
    <t>Month</t>
  </si>
  <si>
    <t>Date</t>
  </si>
  <si>
    <t>Call</t>
  </si>
  <si>
    <t>Dividend</t>
  </si>
  <si>
    <t>Principal</t>
  </si>
  <si>
    <t>Total</t>
  </si>
  <si>
    <t>Cycles Finished:</t>
  </si>
  <si>
    <t>Next Pay Mth Est1:</t>
  </si>
  <si>
    <t>Next Pay Mth Est2:</t>
  </si>
  <si>
    <t>Next Pay Year Est1:</t>
  </si>
  <si>
    <t>After Dividend?</t>
  </si>
  <si>
    <t>Current Price:</t>
  </si>
  <si>
    <t>Next Pay Mth Est3:</t>
  </si>
  <si>
    <t>Call Price:</t>
  </si>
  <si>
    <t>Next Pay Mth Est4:</t>
  </si>
  <si>
    <t>Next Pay Year Est2:</t>
  </si>
  <si>
    <t>Day</t>
  </si>
  <si>
    <t>Settlement Date:</t>
  </si>
  <si>
    <t>Call Date:</t>
  </si>
  <si>
    <t>Quarterly Dividend ($):</t>
  </si>
  <si>
    <t>Pay Date (1-31):</t>
  </si>
  <si>
    <t>Include first dividend? (1=yes, 0=no):</t>
  </si>
  <si>
    <t>=</t>
  </si>
  <si>
    <t>Est. IRR:</t>
  </si>
  <si>
    <t xml:space="preserve"> Cycle (1=JAJO, 2=FMAN, 3=MJSD):</t>
  </si>
  <si>
    <t>Pay Date:</t>
  </si>
  <si>
    <t>Div. Date</t>
  </si>
  <si>
    <t>Quarterly Yield:</t>
  </si>
  <si>
    <t>Cash Flow</t>
  </si>
  <si>
    <t>Total Dividends</t>
  </si>
  <si>
    <t>Capital Gain/Loss</t>
  </si>
  <si>
    <t>No.</t>
  </si>
  <si>
    <t xml:space="preserve">Preferred Yield to Call </t>
  </si>
  <si>
    <t>Current Yield</t>
  </si>
  <si>
    <t xml:space="preserve">  Annualized quarterly Yield-to-Call¹</t>
  </si>
  <si>
    <t xml:space="preserve">Note: If you see #NAME? in the Yield-to-Call box install the Analysis Toolpak </t>
  </si>
  <si>
    <t xml:space="preserve">         add-in via the Tools menu.</t>
  </si>
  <si>
    <t>First dividend value (if different):</t>
  </si>
  <si>
    <t>Value:</t>
  </si>
  <si>
    <t>Reset Date</t>
  </si>
  <si>
    <t>Quarterly Dividend After Reset ($)</t>
  </si>
  <si>
    <t>1.  Use this spreadsheet at your own risk..</t>
  </si>
  <si>
    <t>2. The annualized quarterly yield (4*((1+Y)^0.25-1), where Y is the annual yield) is conventionally</t>
  </si>
  <si>
    <t xml:space="preserve">    used for preferred shares.</t>
  </si>
  <si>
    <t>Shakespeare's Primer Home</t>
  </si>
  <si>
    <t>Originally produced by Keith R. Betty ("Shakespeare"); modified for Resets by James I. Hymas</t>
  </si>
  <si>
    <t>Note Cell S3 differs from the rest of the column!</t>
  </si>
  <si>
    <t>Reset Spread (%)</t>
  </si>
  <si>
    <t>GoC5 yield assumption at call (%)</t>
  </si>
  <si>
    <t>Enter values in yellow cells. Maximum time-to-call is 30 years.</t>
  </si>
  <si>
    <t>Semi-Annual Yield</t>
  </si>
  <si>
    <t>Annualized semi-annual yield</t>
  </si>
  <si>
    <t xml:space="preserve">     comparability with bond yields.</t>
  </si>
  <si>
    <t>3. The annualized semi-annual yield (2*((1+Y)^0.5 - 1), where Y is the annual yield, is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</si>
</sst>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164" formatCode="&quot;$&quot;#,##0.00_);\(&quot;$&quot;#,##0.00\)"/>
    <numFmt numFmtId="165" formatCode="dd/mmm/yy_)"/>
    <numFmt numFmtId="166" formatCode="0_)"/>
    <numFmt numFmtId="167" formatCode="mmmm\ d\,\ yyyy"/>
    <numFmt numFmtId="168" formatCode="d/mmm/yy"/>
    <numFmt numFmtId="169" formatCode="&quot;$&quot;#,##0.00000"/>
  </numFmts>
  <fonts count="8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0.45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13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/>
    <xf numFmtId="0" fontId="3" fillId="2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fill"/>
    </xf>
    <xf numFmtId="1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left" indent="1"/>
    </xf>
    <xf numFmtId="168" fontId="0" fillId="4" borderId="2" xfId="0" applyNumberFormat="1" applyFill="1" applyBorder="1" applyAlignment="1">
      <alignment horizontal="center"/>
    </xf>
    <xf numFmtId="8" fontId="0" fillId="4" borderId="2" xfId="0" applyNumberFormat="1" applyFill="1" applyBorder="1" applyAlignment="1">
      <alignment horizontal="center"/>
    </xf>
    <xf numFmtId="8" fontId="2" fillId="5" borderId="3" xfId="0" applyNumberFormat="1" applyFont="1" applyFill="1" applyBorder="1" applyAlignment="1">
      <alignment horizontal="center"/>
    </xf>
    <xf numFmtId="168" fontId="0" fillId="6" borderId="4" xfId="0" applyNumberFormat="1" applyFill="1" applyBorder="1" applyAlignment="1">
      <alignment horizontal="center"/>
    </xf>
    <xf numFmtId="8" fontId="0" fillId="6" borderId="4" xfId="0" applyNumberFormat="1" applyFill="1" applyBorder="1" applyAlignment="1">
      <alignment horizontal="center"/>
    </xf>
    <xf numFmtId="0" fontId="4" fillId="0" borderId="0" xfId="1" applyAlignment="1" applyProtection="1"/>
    <xf numFmtId="0" fontId="5" fillId="3" borderId="0" xfId="0" applyFont="1" applyFill="1" applyAlignment="1">
      <alignment horizontal="left"/>
    </xf>
    <xf numFmtId="0" fontId="3" fillId="2" borderId="5" xfId="0" applyFont="1" applyFill="1" applyBorder="1" applyAlignment="1" applyProtection="1">
      <alignment horizontal="center"/>
      <protection locked="0"/>
    </xf>
    <xf numFmtId="169" fontId="3" fillId="2" borderId="1" xfId="0" applyNumberFormat="1" applyFont="1" applyFill="1" applyBorder="1" applyAlignment="1" applyProtection="1">
      <alignment horizontal="center"/>
      <protection locked="0"/>
    </xf>
    <xf numFmtId="8" fontId="2" fillId="0" borderId="0" xfId="0" applyNumberFormat="1" applyFont="1" applyAlignment="1">
      <alignment horizontal="center"/>
    </xf>
    <xf numFmtId="0" fontId="6" fillId="0" borderId="0" xfId="0" applyFont="1"/>
    <xf numFmtId="0" fontId="2" fillId="8" borderId="0" xfId="0" applyFont="1" applyFill="1"/>
    <xf numFmtId="0" fontId="0" fillId="8" borderId="0" xfId="0" applyFill="1"/>
    <xf numFmtId="164" fontId="2" fillId="8" borderId="0" xfId="0" applyNumberFormat="1" applyFont="1" applyFill="1" applyAlignment="1">
      <alignment horizontal="center"/>
    </xf>
    <xf numFmtId="10" fontId="3" fillId="2" borderId="1" xfId="2" applyNumberFormat="1" applyFont="1" applyFill="1" applyBorder="1" applyAlignment="1" applyProtection="1">
      <alignment horizontal="center"/>
      <protection locked="0"/>
    </xf>
    <xf numFmtId="169" fontId="3" fillId="9" borderId="1" xfId="0" applyNumberFormat="1" applyFont="1" applyFill="1" applyBorder="1" applyAlignment="1" applyProtection="1">
      <alignment horizontal="center"/>
      <protection locked="0"/>
    </xf>
    <xf numFmtId="10" fontId="2" fillId="0" borderId="0" xfId="2" applyNumberFormat="1" applyFont="1" applyAlignment="1" applyProtection="1">
      <alignment horizontal="center"/>
    </xf>
    <xf numFmtId="10" fontId="0" fillId="0" borderId="0" xfId="2" applyNumberFormat="1" applyFont="1" applyAlignment="1">
      <alignment horizontal="center"/>
    </xf>
    <xf numFmtId="10" fontId="7" fillId="7" borderId="1" xfId="0" applyNumberFormat="1" applyFont="1" applyFill="1" applyBorder="1" applyAlignment="1">
      <alignment horizontal="center"/>
    </xf>
    <xf numFmtId="10" fontId="7" fillId="5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0" fontId="0" fillId="0" borderId="0" xfId="0" applyNumberForma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hakesprim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Z128"/>
  <sheetViews>
    <sheetView showGridLines="0" tabSelected="1" defaultGridColor="0" topLeftCell="A23" colorId="22" zoomScale="87" zoomScaleNormal="87" workbookViewId="0">
      <selection activeCell="B26" sqref="B26"/>
    </sheetView>
  </sheetViews>
  <sheetFormatPr defaultColWidth="9.6640625" defaultRowHeight="15" x14ac:dyDescent="0.2"/>
  <cols>
    <col min="1" max="1" width="31.21875" customWidth="1"/>
    <col min="2" max="2" width="10.5546875" bestFit="1" customWidth="1"/>
    <col min="4" max="4" width="9.6640625" customWidth="1"/>
    <col min="5" max="5" width="20.6640625" customWidth="1"/>
    <col min="6" max="6" width="4.6640625" customWidth="1"/>
    <col min="12" max="12" width="14.6640625" customWidth="1"/>
    <col min="16" max="16" width="14" bestFit="1" customWidth="1"/>
    <col min="17" max="18" width="11.6640625" customWidth="1"/>
  </cols>
  <sheetData>
    <row r="1" spans="1:26" x14ac:dyDescent="0.2">
      <c r="A1" s="24" t="s">
        <v>46</v>
      </c>
      <c r="B1" s="1"/>
      <c r="C1" s="1"/>
      <c r="D1" s="1"/>
      <c r="E1" s="1"/>
      <c r="F1" s="2" t="s">
        <v>33</v>
      </c>
      <c r="G1" s="3" t="s">
        <v>3</v>
      </c>
      <c r="H1" s="3" t="s">
        <v>30</v>
      </c>
      <c r="I1" s="1"/>
      <c r="J1" s="1"/>
      <c r="K1" s="1"/>
      <c r="L1" s="2" t="s">
        <v>0</v>
      </c>
      <c r="M1" s="3">
        <f>IF(C15="JAJO",1,IF(C15="FMAN",2,3))</f>
        <v>1</v>
      </c>
      <c r="N1" s="3" t="s">
        <v>1</v>
      </c>
      <c r="O1" s="3" t="s">
        <v>2</v>
      </c>
      <c r="P1" s="3" t="s">
        <v>28</v>
      </c>
      <c r="Q1" s="3" t="s">
        <v>3</v>
      </c>
      <c r="R1" s="3" t="s">
        <v>4</v>
      </c>
      <c r="S1" s="3" t="s">
        <v>5</v>
      </c>
      <c r="T1" s="3" t="s">
        <v>6</v>
      </c>
      <c r="U1" s="3" t="s">
        <v>7</v>
      </c>
    </row>
    <row r="2" spans="1:26" x14ac:dyDescent="0.2">
      <c r="A2" s="1" t="s">
        <v>47</v>
      </c>
      <c r="B2" s="1"/>
      <c r="C2" s="1"/>
      <c r="D2" s="1"/>
      <c r="E2" s="1"/>
      <c r="F2" s="1"/>
      <c r="G2" s="19">
        <f ca="1">IF(OR(R2=1,P2&lt;=$E$12),Q2,"")</f>
        <v>45169</v>
      </c>
      <c r="H2" s="20">
        <f ca="1">IF(OR(R2=1,P2&lt;=$E$12),U2,"")</f>
        <v>-14.65</v>
      </c>
      <c r="I2" s="1"/>
      <c r="J2" s="1"/>
      <c r="K2" s="1"/>
      <c r="L2" s="2" t="s">
        <v>8</v>
      </c>
      <c r="M2" s="3">
        <f ca="1">TRUNC((O2-1+0.001)/3)</f>
        <v>2</v>
      </c>
      <c r="N2" s="3">
        <f ca="1">YEAR(Q2)</f>
        <v>2023</v>
      </c>
      <c r="O2" s="3">
        <f ca="1">MONTH(Q2)</f>
        <v>8</v>
      </c>
      <c r="P2" s="13">
        <f ca="1">E11</f>
        <v>45169</v>
      </c>
      <c r="Q2" s="4">
        <f ca="1">E11</f>
        <v>45169</v>
      </c>
      <c r="R2" s="1"/>
      <c r="S2" s="1"/>
      <c r="T2" s="5">
        <f>-B7</f>
        <v>-14.65</v>
      </c>
      <c r="U2" s="5">
        <f t="shared" ref="U2:U35" si="0">S2+T2</f>
        <v>-14.65</v>
      </c>
    </row>
    <row r="3" spans="1:26" x14ac:dyDescent="0.2">
      <c r="A3" s="1" t="s">
        <v>34</v>
      </c>
      <c r="B3" s="1"/>
      <c r="C3" s="1"/>
      <c r="D3" s="1"/>
      <c r="E3" s="1"/>
      <c r="F3" s="1">
        <v>1</v>
      </c>
      <c r="G3" s="19">
        <f t="shared" ref="G3:G68" ca="1" si="1">IF(OR(R3=1,P3&lt;=$E$12),Q3,"")</f>
        <v>45230</v>
      </c>
      <c r="H3" s="20">
        <f t="shared" ref="H3:H68" ca="1" si="2">IF(OR(R3=1,P3&lt;=$E$12),U3,"")</f>
        <v>0.2439375</v>
      </c>
      <c r="I3" s="1"/>
      <c r="J3" s="1"/>
      <c r="K3" s="1"/>
      <c r="L3" s="2" t="s">
        <v>9</v>
      </c>
      <c r="M3" s="3">
        <f ca="1">IF((M2*3+M1)&lt;O2,M2*3+M1+3,M2*3+M1)</f>
        <v>10</v>
      </c>
      <c r="N3" s="3">
        <f ca="1">M9</f>
        <v>2023</v>
      </c>
      <c r="O3" s="3">
        <f ca="1">M8</f>
        <v>10</v>
      </c>
      <c r="P3" s="14">
        <f ca="1">DATE(M9,M8,1)+$B$16-1</f>
        <v>45230</v>
      </c>
      <c r="Q3" s="4">
        <f ca="1">DATE(M9,M8,1)+B16-1</f>
        <v>45230</v>
      </c>
      <c r="R3" s="6" t="str">
        <f ca="1">IF(AND(Q3=$E$12,Q2&lt;$E$12),1,"")</f>
        <v/>
      </c>
      <c r="S3" s="32">
        <f ca="1">IF(Q3&lt;=$E$19, IF(ISBLANK(B18), $B$14, B18), $B$22) * IF(Q3&lt;$E$12,1,IF(AND(R3=1,Q3&gt;Q2),(Q3-Q2)/(P3-Q2),0)) * B17</f>
        <v>0.2439375</v>
      </c>
      <c r="T3" s="5" t="str">
        <f t="shared" ref="T3:T36" ca="1" si="3">IF(R3=1,$B$8,"")</f>
        <v/>
      </c>
      <c r="U3" s="5">
        <f t="shared" ca="1" si="0"/>
        <v>0.2439375</v>
      </c>
      <c r="W3" s="30" t="s">
        <v>48</v>
      </c>
      <c r="X3" s="31"/>
      <c r="Y3" s="31"/>
      <c r="Z3" s="31"/>
    </row>
    <row r="4" spans="1:26" x14ac:dyDescent="0.2">
      <c r="A4" s="1"/>
      <c r="B4" s="1"/>
      <c r="C4" s="1"/>
      <c r="D4" s="1"/>
      <c r="E4" s="1"/>
      <c r="F4" s="1">
        <f t="shared" ref="F4:F69" ca="1" si="4">IF(OR(R4=1,P4&lt;=$E$12),F3+1,"")</f>
        <v>2</v>
      </c>
      <c r="G4" s="19">
        <f t="shared" ca="1" si="1"/>
        <v>45322</v>
      </c>
      <c r="H4" s="20">
        <f t="shared" ca="1" si="2"/>
        <v>0.2439375</v>
      </c>
      <c r="I4" s="1"/>
      <c r="J4" s="1"/>
      <c r="K4" s="1"/>
      <c r="L4" s="2" t="s">
        <v>10</v>
      </c>
      <c r="M4" s="3">
        <f ca="1">IF(M3&gt;12,M3-12,M3)</f>
        <v>10</v>
      </c>
      <c r="N4" s="3">
        <f t="shared" ref="N4:N18" ca="1" si="5">IF($O3&lt;10,N3,N3+1)</f>
        <v>2024</v>
      </c>
      <c r="O4" s="3">
        <f t="shared" ref="O4:O18" ca="1" si="6">IF($O3&lt;10,O3+3,O3+3-12)</f>
        <v>1</v>
      </c>
      <c r="P4" s="14">
        <f t="shared" ref="P4:P18" ca="1" si="7">DATE(N4,O4,1)+$B$16-1</f>
        <v>45322</v>
      </c>
      <c r="Q4" s="4">
        <f ca="1">MIN(P4,$E$12)</f>
        <v>45322</v>
      </c>
      <c r="R4" s="6" t="str">
        <f t="shared" ref="R4:R38" ca="1" si="8">IF(AND(Q4=$E$12,Q3&lt;$E$12),1,"")</f>
        <v/>
      </c>
      <c r="S4" s="5">
        <f t="shared" ref="S4:S35" ca="1" si="9">IF(Q4&lt;=$E$19, $B$14, $B$22) * IF(Q4&lt;$E$12,1,IF(AND(R4=1,Q4&gt;Q3),(Q4-Q3)/(P4-Q3),0))</f>
        <v>0.2439375</v>
      </c>
      <c r="T4" s="5" t="str">
        <f t="shared" ca="1" si="3"/>
        <v/>
      </c>
      <c r="U4" s="5">
        <f t="shared" ca="1" si="0"/>
        <v>0.2439375</v>
      </c>
    </row>
    <row r="5" spans="1:26" x14ac:dyDescent="0.2">
      <c r="A5" s="1" t="s">
        <v>51</v>
      </c>
      <c r="B5" s="1"/>
      <c r="C5" s="1"/>
      <c r="D5" s="1"/>
      <c r="E5" s="1"/>
      <c r="F5" s="1">
        <f t="shared" ca="1" si="4"/>
        <v>3</v>
      </c>
      <c r="G5" s="19">
        <f t="shared" ca="1" si="1"/>
        <v>45413</v>
      </c>
      <c r="H5" s="20">
        <f t="shared" ca="1" si="2"/>
        <v>0.40375000000000005</v>
      </c>
      <c r="I5" s="1"/>
      <c r="J5" s="1"/>
      <c r="K5" s="1"/>
      <c r="L5" s="2" t="s">
        <v>11</v>
      </c>
      <c r="M5" s="3">
        <f ca="1">IF(M3&gt;12,$N$2+1,$N$2)</f>
        <v>2023</v>
      </c>
      <c r="N5" s="3">
        <f t="shared" ca="1" si="5"/>
        <v>2024</v>
      </c>
      <c r="O5" s="3">
        <f t="shared" ca="1" si="6"/>
        <v>4</v>
      </c>
      <c r="P5" s="14">
        <f t="shared" ca="1" si="7"/>
        <v>45413</v>
      </c>
      <c r="Q5" s="4">
        <f t="shared" ref="Q5:Q70" ca="1" si="10">MIN(P5,$E$12)</f>
        <v>45413</v>
      </c>
      <c r="R5" s="6" t="str">
        <f t="shared" ca="1" si="8"/>
        <v/>
      </c>
      <c r="S5" s="5">
        <f t="shared" ca="1" si="9"/>
        <v>0.40375000000000005</v>
      </c>
      <c r="T5" s="5" t="str">
        <f t="shared" ca="1" si="3"/>
        <v/>
      </c>
      <c r="U5" s="5">
        <f t="shared" ca="1" si="0"/>
        <v>0.40375000000000005</v>
      </c>
    </row>
    <row r="6" spans="1:26" ht="15.75" thickBot="1" x14ac:dyDescent="0.25">
      <c r="A6" s="1"/>
      <c r="B6" s="1"/>
      <c r="C6" s="1"/>
      <c r="D6" s="1"/>
      <c r="E6" s="1"/>
      <c r="F6" s="1">
        <f t="shared" ca="1" si="4"/>
        <v>4</v>
      </c>
      <c r="G6" s="19">
        <f t="shared" ca="1" si="1"/>
        <v>45504</v>
      </c>
      <c r="H6" s="20">
        <f t="shared" ca="1" si="2"/>
        <v>0.40375000000000005</v>
      </c>
      <c r="I6" s="1"/>
      <c r="J6" s="1"/>
      <c r="K6" s="1"/>
      <c r="L6" s="2" t="s">
        <v>12</v>
      </c>
      <c r="M6" s="3">
        <f ca="1">IF((DATE(M5,M4,1)+B16-1)&gt;Q2,0,1)</f>
        <v>0</v>
      </c>
      <c r="N6" s="3">
        <f t="shared" ca="1" si="5"/>
        <v>2024</v>
      </c>
      <c r="O6" s="3">
        <f t="shared" ca="1" si="6"/>
        <v>7</v>
      </c>
      <c r="P6" s="14">
        <f t="shared" ca="1" si="7"/>
        <v>45504</v>
      </c>
      <c r="Q6" s="4">
        <f t="shared" ca="1" si="10"/>
        <v>45504</v>
      </c>
      <c r="R6" s="6" t="str">
        <f t="shared" ca="1" si="8"/>
        <v/>
      </c>
      <c r="S6" s="5">
        <f t="shared" ca="1" si="9"/>
        <v>0.40375000000000005</v>
      </c>
      <c r="T6" s="5" t="str">
        <f t="shared" ca="1" si="3"/>
        <v/>
      </c>
      <c r="U6" s="5">
        <f t="shared" ca="1" si="0"/>
        <v>0.40375000000000005</v>
      </c>
    </row>
    <row r="7" spans="1:26" ht="15.75" thickBot="1" x14ac:dyDescent="0.25">
      <c r="A7" s="2" t="s">
        <v>13</v>
      </c>
      <c r="B7" s="7">
        <v>14.65</v>
      </c>
      <c r="C7" s="1"/>
      <c r="D7" s="1"/>
      <c r="E7" s="1"/>
      <c r="F7" s="1">
        <f t="shared" ca="1" si="4"/>
        <v>5</v>
      </c>
      <c r="G7" s="19">
        <f t="shared" ca="1" si="1"/>
        <v>45596</v>
      </c>
      <c r="H7" s="20">
        <f t="shared" ca="1" si="2"/>
        <v>0.40375000000000005</v>
      </c>
      <c r="I7" s="1"/>
      <c r="J7" s="1"/>
      <c r="K7" s="1"/>
      <c r="L7" s="2" t="s">
        <v>14</v>
      </c>
      <c r="M7" s="3">
        <f ca="1">IF(M6=1,M4+3,M4)</f>
        <v>10</v>
      </c>
      <c r="N7" s="3">
        <f t="shared" ca="1" si="5"/>
        <v>2024</v>
      </c>
      <c r="O7" s="3">
        <f t="shared" ca="1" si="6"/>
        <v>10</v>
      </c>
      <c r="P7" s="14">
        <f t="shared" ca="1" si="7"/>
        <v>45596</v>
      </c>
      <c r="Q7" s="4">
        <f t="shared" ca="1" si="10"/>
        <v>45596</v>
      </c>
      <c r="R7" s="6" t="str">
        <f t="shared" ca="1" si="8"/>
        <v/>
      </c>
      <c r="S7" s="5">
        <f t="shared" ca="1" si="9"/>
        <v>0.40375000000000005</v>
      </c>
      <c r="T7" s="5" t="str">
        <f t="shared" ca="1" si="3"/>
        <v/>
      </c>
      <c r="U7" s="5">
        <f t="shared" ca="1" si="0"/>
        <v>0.40375000000000005</v>
      </c>
    </row>
    <row r="8" spans="1:26" ht="15.75" thickBot="1" x14ac:dyDescent="0.25">
      <c r="A8" s="2" t="s">
        <v>15</v>
      </c>
      <c r="B8" s="7">
        <v>14.65</v>
      </c>
      <c r="C8" s="1"/>
      <c r="D8" s="1"/>
      <c r="E8" s="1"/>
      <c r="F8" s="1">
        <f t="shared" ca="1" si="4"/>
        <v>6</v>
      </c>
      <c r="G8" s="19">
        <f t="shared" ca="1" si="1"/>
        <v>45688</v>
      </c>
      <c r="H8" s="20">
        <f t="shared" ca="1" si="2"/>
        <v>0.40375000000000005</v>
      </c>
      <c r="I8" s="1"/>
      <c r="J8" s="1"/>
      <c r="K8" s="1"/>
      <c r="L8" s="2" t="s">
        <v>16</v>
      </c>
      <c r="M8" s="3">
        <f ca="1">IF(M7&gt;12,M7-12,M7)</f>
        <v>10</v>
      </c>
      <c r="N8" s="3">
        <f t="shared" ca="1" si="5"/>
        <v>2025</v>
      </c>
      <c r="O8" s="3">
        <f t="shared" ca="1" si="6"/>
        <v>1</v>
      </c>
      <c r="P8" s="14">
        <f t="shared" ca="1" si="7"/>
        <v>45688</v>
      </c>
      <c r="Q8" s="4">
        <f t="shared" ca="1" si="10"/>
        <v>45688</v>
      </c>
      <c r="R8" s="6" t="str">
        <f t="shared" ca="1" si="8"/>
        <v/>
      </c>
      <c r="S8" s="5">
        <f t="shared" ca="1" si="9"/>
        <v>0.40375000000000005</v>
      </c>
      <c r="T8" s="5" t="str">
        <f t="shared" ca="1" si="3"/>
        <v/>
      </c>
      <c r="U8" s="5">
        <f t="shared" ca="1" si="0"/>
        <v>0.40375000000000005</v>
      </c>
    </row>
    <row r="9" spans="1:26" x14ac:dyDescent="0.2">
      <c r="A9" s="2"/>
      <c r="B9" s="8"/>
      <c r="C9" s="1"/>
      <c r="D9" s="1"/>
      <c r="E9" s="1"/>
      <c r="F9" s="1">
        <f t="shared" ca="1" si="4"/>
        <v>7</v>
      </c>
      <c r="G9" s="19">
        <f t="shared" ca="1" si="1"/>
        <v>45778</v>
      </c>
      <c r="H9" s="20">
        <f t="shared" ca="1" si="2"/>
        <v>0.40375000000000005</v>
      </c>
      <c r="I9" s="1"/>
      <c r="J9" s="1"/>
      <c r="K9" s="1"/>
      <c r="L9" s="2" t="s">
        <v>17</v>
      </c>
      <c r="M9" s="3">
        <f ca="1">IF(M7&gt;12,M5+1,M5)</f>
        <v>2023</v>
      </c>
      <c r="N9" s="3">
        <f t="shared" ca="1" si="5"/>
        <v>2025</v>
      </c>
      <c r="O9" s="3">
        <f t="shared" ca="1" si="6"/>
        <v>4</v>
      </c>
      <c r="P9" s="14">
        <f t="shared" ca="1" si="7"/>
        <v>45778</v>
      </c>
      <c r="Q9" s="4">
        <f t="shared" ca="1" si="10"/>
        <v>45778</v>
      </c>
      <c r="R9" s="6" t="str">
        <f t="shared" ca="1" si="8"/>
        <v/>
      </c>
      <c r="S9" s="5">
        <f t="shared" ca="1" si="9"/>
        <v>0.40375000000000005</v>
      </c>
      <c r="T9" s="5" t="str">
        <f t="shared" ca="1" si="3"/>
        <v/>
      </c>
      <c r="U9" s="5">
        <f t="shared" ca="1" si="0"/>
        <v>0.40375000000000005</v>
      </c>
    </row>
    <row r="10" spans="1:26" ht="15.75" thickBot="1" x14ac:dyDescent="0.25">
      <c r="A10" s="2"/>
      <c r="B10" s="3" t="s">
        <v>1</v>
      </c>
      <c r="C10" s="3" t="s">
        <v>2</v>
      </c>
      <c r="D10" s="3" t="s">
        <v>18</v>
      </c>
      <c r="E10" s="1"/>
      <c r="F10" s="1">
        <f t="shared" ca="1" si="4"/>
        <v>8</v>
      </c>
      <c r="G10" s="19">
        <f t="shared" ca="1" si="1"/>
        <v>45869</v>
      </c>
      <c r="H10" s="20">
        <f t="shared" ca="1" si="2"/>
        <v>0.40375000000000005</v>
      </c>
      <c r="I10" s="1"/>
      <c r="J10" s="1"/>
      <c r="K10" s="1"/>
      <c r="L10" s="3"/>
      <c r="M10" s="1"/>
      <c r="N10" s="3">
        <f t="shared" ca="1" si="5"/>
        <v>2025</v>
      </c>
      <c r="O10" s="3">
        <f t="shared" ca="1" si="6"/>
        <v>7</v>
      </c>
      <c r="P10" s="14">
        <f t="shared" ca="1" si="7"/>
        <v>45869</v>
      </c>
      <c r="Q10" s="4">
        <f t="shared" ca="1" si="10"/>
        <v>45869</v>
      </c>
      <c r="R10" s="6" t="str">
        <f t="shared" ca="1" si="8"/>
        <v/>
      </c>
      <c r="S10" s="5">
        <f t="shared" ca="1" si="9"/>
        <v>0.40375000000000005</v>
      </c>
      <c r="T10" s="5" t="str">
        <f t="shared" ca="1" si="3"/>
        <v/>
      </c>
      <c r="U10" s="5">
        <f t="shared" ca="1" si="0"/>
        <v>0.40375000000000005</v>
      </c>
    </row>
    <row r="11" spans="1:26" ht="15.75" thickBot="1" x14ac:dyDescent="0.25">
      <c r="A11" s="2" t="s">
        <v>19</v>
      </c>
      <c r="B11" s="39">
        <v>2023</v>
      </c>
      <c r="C11" s="9">
        <v>8</v>
      </c>
      <c r="D11" s="9">
        <v>31</v>
      </c>
      <c r="E11" s="18">
        <f ca="1">IF((OR(OR((B11=0),(C11=0)),(D11=0))),WORKDAY(TODAY(),3),DATE(B11,C11,D11))</f>
        <v>45169</v>
      </c>
      <c r="F11" s="1">
        <f t="shared" ca="1" si="4"/>
        <v>9</v>
      </c>
      <c r="G11" s="19">
        <f t="shared" ca="1" si="1"/>
        <v>45961</v>
      </c>
      <c r="H11" s="20">
        <f t="shared" ca="1" si="2"/>
        <v>0.40375000000000005</v>
      </c>
      <c r="I11" s="1"/>
      <c r="J11" s="1"/>
      <c r="K11" s="1"/>
      <c r="L11" s="3"/>
      <c r="M11" s="1"/>
      <c r="N11" s="3">
        <f t="shared" ca="1" si="5"/>
        <v>2025</v>
      </c>
      <c r="O11" s="3">
        <f t="shared" ca="1" si="6"/>
        <v>10</v>
      </c>
      <c r="P11" s="14">
        <f t="shared" ca="1" si="7"/>
        <v>45961</v>
      </c>
      <c r="Q11" s="4">
        <f t="shared" ca="1" si="10"/>
        <v>45961</v>
      </c>
      <c r="R11" s="6" t="str">
        <f t="shared" ca="1" si="8"/>
        <v/>
      </c>
      <c r="S11" s="5">
        <f t="shared" ca="1" si="9"/>
        <v>0.40375000000000005</v>
      </c>
      <c r="T11" s="5" t="str">
        <f t="shared" ca="1" si="3"/>
        <v/>
      </c>
      <c r="U11" s="5">
        <f t="shared" ca="1" si="0"/>
        <v>0.40375000000000005</v>
      </c>
    </row>
    <row r="12" spans="1:26" ht="15.75" thickBot="1" x14ac:dyDescent="0.25">
      <c r="A12" s="2" t="s">
        <v>20</v>
      </c>
      <c r="B12" s="9">
        <v>2053</v>
      </c>
      <c r="C12" s="9">
        <v>8</v>
      </c>
      <c r="D12" s="9">
        <v>31</v>
      </c>
      <c r="E12" s="18">
        <f>DATE(B12,C12,D12)</f>
        <v>56127</v>
      </c>
      <c r="F12" s="1">
        <f t="shared" ca="1" si="4"/>
        <v>10</v>
      </c>
      <c r="G12" s="19">
        <f t="shared" ca="1" si="1"/>
        <v>46053</v>
      </c>
      <c r="H12" s="20">
        <f t="shared" ca="1" si="2"/>
        <v>0.40375000000000005</v>
      </c>
      <c r="I12" s="1"/>
      <c r="J12" s="1"/>
      <c r="K12" s="1"/>
      <c r="L12" s="3"/>
      <c r="M12" s="1"/>
      <c r="N12" s="3">
        <f t="shared" ca="1" si="5"/>
        <v>2026</v>
      </c>
      <c r="O12" s="3">
        <f t="shared" ca="1" si="6"/>
        <v>1</v>
      </c>
      <c r="P12" s="14">
        <f t="shared" ca="1" si="7"/>
        <v>46053</v>
      </c>
      <c r="Q12" s="4">
        <f t="shared" ca="1" si="10"/>
        <v>46053</v>
      </c>
      <c r="R12" s="6" t="str">
        <f t="shared" ca="1" si="8"/>
        <v/>
      </c>
      <c r="S12" s="5">
        <f t="shared" ca="1" si="9"/>
        <v>0.40375000000000005</v>
      </c>
      <c r="T12" s="5" t="str">
        <f t="shared" ca="1" si="3"/>
        <v/>
      </c>
      <c r="U12" s="5">
        <f t="shared" ca="1" si="0"/>
        <v>0.40375000000000005</v>
      </c>
    </row>
    <row r="13" spans="1:26" ht="15.75" thickBot="1" x14ac:dyDescent="0.25">
      <c r="A13" s="2"/>
      <c r="B13" s="1"/>
      <c r="C13" s="1"/>
      <c r="D13" s="1"/>
      <c r="E13" s="1"/>
      <c r="F13" s="1">
        <f t="shared" ca="1" si="4"/>
        <v>11</v>
      </c>
      <c r="G13" s="19">
        <f t="shared" ca="1" si="1"/>
        <v>46143</v>
      </c>
      <c r="H13" s="20">
        <f t="shared" ca="1" si="2"/>
        <v>0.40375000000000005</v>
      </c>
      <c r="I13" s="1"/>
      <c r="J13" s="1"/>
      <c r="K13" s="1"/>
      <c r="L13" s="3"/>
      <c r="M13" s="1"/>
      <c r="N13" s="3">
        <f t="shared" ca="1" si="5"/>
        <v>2026</v>
      </c>
      <c r="O13" s="3">
        <f t="shared" ca="1" si="6"/>
        <v>4</v>
      </c>
      <c r="P13" s="14">
        <f t="shared" ca="1" si="7"/>
        <v>46143</v>
      </c>
      <c r="Q13" s="4">
        <f t="shared" ca="1" si="10"/>
        <v>46143</v>
      </c>
      <c r="R13" s="6" t="str">
        <f t="shared" ca="1" si="8"/>
        <v/>
      </c>
      <c r="S13" s="5">
        <f t="shared" ca="1" si="9"/>
        <v>0.40375000000000005</v>
      </c>
      <c r="T13" s="5" t="str">
        <f t="shared" ca="1" si="3"/>
        <v/>
      </c>
      <c r="U13" s="5">
        <f t="shared" ca="1" si="0"/>
        <v>0.40375000000000005</v>
      </c>
    </row>
    <row r="14" spans="1:26" ht="15.75" thickBot="1" x14ac:dyDescent="0.25">
      <c r="A14" s="2" t="s">
        <v>21</v>
      </c>
      <c r="B14" s="27">
        <f>0.97575/4</f>
        <v>0.2439375</v>
      </c>
      <c r="C14" s="35">
        <f>(DIVIDEND*4)/25</f>
        <v>3.9030000000000002E-2</v>
      </c>
      <c r="D14" s="1"/>
      <c r="E14" s="1"/>
      <c r="F14" s="1">
        <f t="shared" ca="1" si="4"/>
        <v>12</v>
      </c>
      <c r="G14" s="19">
        <f t="shared" ca="1" si="1"/>
        <v>46234</v>
      </c>
      <c r="H14" s="20">
        <f t="shared" ca="1" si="2"/>
        <v>0.40375000000000005</v>
      </c>
      <c r="I14" s="1"/>
      <c r="J14" s="1"/>
      <c r="K14" s="1"/>
      <c r="L14" s="3"/>
      <c r="M14" s="1"/>
      <c r="N14" s="3">
        <f t="shared" ca="1" si="5"/>
        <v>2026</v>
      </c>
      <c r="O14" s="3">
        <f t="shared" ca="1" si="6"/>
        <v>7</v>
      </c>
      <c r="P14" s="14">
        <f t="shared" ca="1" si="7"/>
        <v>46234</v>
      </c>
      <c r="Q14" s="4">
        <f t="shared" ca="1" si="10"/>
        <v>46234</v>
      </c>
      <c r="R14" s="6" t="str">
        <f t="shared" ca="1" si="8"/>
        <v/>
      </c>
      <c r="S14" s="5">
        <f t="shared" ca="1" si="9"/>
        <v>0.40375000000000005</v>
      </c>
      <c r="T14" s="5" t="str">
        <f t="shared" ca="1" si="3"/>
        <v/>
      </c>
      <c r="U14" s="5">
        <f t="shared" ca="1" si="0"/>
        <v>0.40375000000000005</v>
      </c>
    </row>
    <row r="15" spans="1:26" ht="15.75" thickBot="1" x14ac:dyDescent="0.25">
      <c r="A15" s="2" t="s">
        <v>26</v>
      </c>
      <c r="B15" s="9">
        <v>1</v>
      </c>
      <c r="C15" s="10" t="str">
        <f>IF(B15&lt;2,"JAJO",IF(B15&gt;2,"MJSD","FMAN"))</f>
        <v>JAJO</v>
      </c>
      <c r="D15" s="1" t="str">
        <f>IF(M1=1,"January, April, July, October",IF(M1=2,"February, May, August, November","March, June, September, December"))</f>
        <v>January, April, July, October</v>
      </c>
      <c r="E15" s="1"/>
      <c r="F15" s="1">
        <f t="shared" ca="1" si="4"/>
        <v>13</v>
      </c>
      <c r="G15" s="19">
        <f t="shared" ca="1" si="1"/>
        <v>46326</v>
      </c>
      <c r="H15" s="20">
        <f t="shared" ca="1" si="2"/>
        <v>0.40375000000000005</v>
      </c>
      <c r="I15" s="1"/>
      <c r="J15" s="1"/>
      <c r="K15" s="1"/>
      <c r="L15" s="3"/>
      <c r="M15" s="1"/>
      <c r="N15" s="3">
        <f t="shared" ca="1" si="5"/>
        <v>2026</v>
      </c>
      <c r="O15" s="3">
        <f t="shared" ca="1" si="6"/>
        <v>10</v>
      </c>
      <c r="P15" s="14">
        <f t="shared" ca="1" si="7"/>
        <v>46326</v>
      </c>
      <c r="Q15" s="4">
        <f t="shared" ca="1" si="10"/>
        <v>46326</v>
      </c>
      <c r="R15" s="6" t="str">
        <f t="shared" ca="1" si="8"/>
        <v/>
      </c>
      <c r="S15" s="5">
        <f t="shared" ca="1" si="9"/>
        <v>0.40375000000000005</v>
      </c>
      <c r="T15" s="5" t="str">
        <f t="shared" ca="1" si="3"/>
        <v/>
      </c>
      <c r="U15" s="5">
        <f t="shared" ca="1" si="0"/>
        <v>0.40375000000000005</v>
      </c>
    </row>
    <row r="16" spans="1:26" ht="15.75" thickBot="1" x14ac:dyDescent="0.25">
      <c r="A16" s="2" t="s">
        <v>22</v>
      </c>
      <c r="B16" s="9">
        <v>31</v>
      </c>
      <c r="D16" s="25" t="str">
        <f>IF(OR(PAY&lt;1,PAY&gt;31),"  Date out of range!","")</f>
        <v/>
      </c>
      <c r="E16" s="1"/>
      <c r="F16" s="1">
        <f t="shared" ca="1" si="4"/>
        <v>14</v>
      </c>
      <c r="G16" s="19">
        <f t="shared" ca="1" si="1"/>
        <v>46418</v>
      </c>
      <c r="H16" s="20">
        <f t="shared" ca="1" si="2"/>
        <v>0.40375000000000005</v>
      </c>
      <c r="I16" s="1"/>
      <c r="J16" s="1"/>
      <c r="K16" s="1"/>
      <c r="L16" s="3"/>
      <c r="M16" s="1"/>
      <c r="N16" s="3">
        <f t="shared" ca="1" si="5"/>
        <v>2027</v>
      </c>
      <c r="O16" s="3">
        <f t="shared" ca="1" si="6"/>
        <v>1</v>
      </c>
      <c r="P16" s="14">
        <f t="shared" ca="1" si="7"/>
        <v>46418</v>
      </c>
      <c r="Q16" s="4">
        <f t="shared" ca="1" si="10"/>
        <v>46418</v>
      </c>
      <c r="R16" s="6" t="str">
        <f t="shared" ca="1" si="8"/>
        <v/>
      </c>
      <c r="S16" s="5">
        <f t="shared" ca="1" si="9"/>
        <v>0.40375000000000005</v>
      </c>
      <c r="T16" s="5" t="str">
        <f t="shared" ca="1" si="3"/>
        <v/>
      </c>
      <c r="U16" s="5">
        <f t="shared" ca="1" si="0"/>
        <v>0.40375000000000005</v>
      </c>
    </row>
    <row r="17" spans="1:21" ht="15.75" thickBot="1" x14ac:dyDescent="0.25">
      <c r="A17" s="2" t="s">
        <v>23</v>
      </c>
      <c r="B17" s="26">
        <v>1</v>
      </c>
      <c r="C17" s="10" t="str">
        <f>IF(B17=1,"yes","no")</f>
        <v>yes</v>
      </c>
      <c r="D17" s="2" t="s">
        <v>27</v>
      </c>
      <c r="E17" s="18">
        <f ca="1">Q3</f>
        <v>45230</v>
      </c>
      <c r="F17" s="1">
        <f t="shared" ca="1" si="4"/>
        <v>15</v>
      </c>
      <c r="G17" s="19">
        <f t="shared" ca="1" si="1"/>
        <v>46508</v>
      </c>
      <c r="H17" s="20">
        <f t="shared" ca="1" si="2"/>
        <v>0.40375000000000005</v>
      </c>
      <c r="I17" s="1"/>
      <c r="J17" s="1"/>
      <c r="K17" s="1"/>
      <c r="L17" s="3"/>
      <c r="M17" s="1"/>
      <c r="N17" s="3">
        <f t="shared" ca="1" si="5"/>
        <v>2027</v>
      </c>
      <c r="O17" s="3">
        <f t="shared" ca="1" si="6"/>
        <v>4</v>
      </c>
      <c r="P17" s="14">
        <f t="shared" ca="1" si="7"/>
        <v>46508</v>
      </c>
      <c r="Q17" s="4">
        <f t="shared" ca="1" si="10"/>
        <v>46508</v>
      </c>
      <c r="R17" s="6" t="str">
        <f t="shared" ca="1" si="8"/>
        <v/>
      </c>
      <c r="S17" s="5">
        <f t="shared" ca="1" si="9"/>
        <v>0.40375000000000005</v>
      </c>
      <c r="T17" s="5" t="str">
        <f t="shared" ca="1" si="3"/>
        <v/>
      </c>
      <c r="U17" s="5">
        <f t="shared" ca="1" si="0"/>
        <v>0.40375000000000005</v>
      </c>
    </row>
    <row r="18" spans="1:21" ht="15.75" thickBot="1" x14ac:dyDescent="0.25">
      <c r="A18" s="2" t="s">
        <v>39</v>
      </c>
      <c r="B18" s="27"/>
      <c r="D18" s="16" t="s">
        <v>40</v>
      </c>
      <c r="E18" s="28">
        <f>IF(B17&gt;0,IF(ISNUMBER(B18),B18,DIVIDEND),"")</f>
        <v>0.2439375</v>
      </c>
      <c r="F18" s="1">
        <f t="shared" ca="1" si="4"/>
        <v>16</v>
      </c>
      <c r="G18" s="19">
        <f t="shared" ca="1" si="1"/>
        <v>46599</v>
      </c>
      <c r="H18" s="20">
        <f t="shared" ca="1" si="2"/>
        <v>0.40375000000000005</v>
      </c>
      <c r="I18" s="1"/>
      <c r="J18" s="1"/>
      <c r="K18" s="1"/>
      <c r="L18" s="3"/>
      <c r="M18" s="1"/>
      <c r="N18" s="3">
        <f t="shared" ca="1" si="5"/>
        <v>2027</v>
      </c>
      <c r="O18" s="3">
        <f t="shared" ca="1" si="6"/>
        <v>7</v>
      </c>
      <c r="P18" s="14">
        <f t="shared" ca="1" si="7"/>
        <v>46599</v>
      </c>
      <c r="Q18" s="4">
        <f t="shared" ca="1" si="10"/>
        <v>46599</v>
      </c>
      <c r="R18" s="6" t="str">
        <f t="shared" ca="1" si="8"/>
        <v/>
      </c>
      <c r="S18" s="5">
        <f t="shared" ca="1" si="9"/>
        <v>0.40375000000000005</v>
      </c>
      <c r="T18" s="5" t="str">
        <f t="shared" ca="1" si="3"/>
        <v/>
      </c>
      <c r="U18" s="5">
        <f t="shared" ca="1" si="0"/>
        <v>0.40375000000000005</v>
      </c>
    </row>
    <row r="19" spans="1:21" ht="15.75" thickBot="1" x14ac:dyDescent="0.25">
      <c r="A19" s="2" t="s">
        <v>41</v>
      </c>
      <c r="B19" s="39">
        <v>2024</v>
      </c>
      <c r="C19" s="9">
        <v>4</v>
      </c>
      <c r="D19" s="9">
        <v>30</v>
      </c>
      <c r="E19" s="18">
        <f>DATE(B19,C19,D19)</f>
        <v>45412</v>
      </c>
      <c r="F19" s="1">
        <f t="shared" ca="1" si="4"/>
        <v>17</v>
      </c>
      <c r="G19" s="19">
        <f ca="1">IF(OR(R19=1,P19&lt;=$E$12),Q19,"")</f>
        <v>46691</v>
      </c>
      <c r="H19" s="20">
        <f ca="1">IF(OR(R19=1,P19&lt;=$E$12),U19,"")</f>
        <v>0.40375000000000005</v>
      </c>
      <c r="I19" s="1"/>
      <c r="J19" s="1"/>
      <c r="K19" s="1"/>
      <c r="L19" s="3"/>
      <c r="M19" s="1"/>
      <c r="N19" s="3">
        <f t="shared" ref="N19:N82" ca="1" si="11">IF($O18&lt;10,N18,N18+1)</f>
        <v>2027</v>
      </c>
      <c r="O19" s="3">
        <f t="shared" ref="O19:O82" ca="1" si="12">IF($O18&lt;10,O18+3,O18+3-12)</f>
        <v>10</v>
      </c>
      <c r="P19" s="14">
        <f t="shared" ref="P19:P82" ca="1" si="13">DATE(N19,O19,1)+$B$16-1</f>
        <v>46691</v>
      </c>
      <c r="Q19" s="4">
        <f t="shared" ca="1" si="10"/>
        <v>46691</v>
      </c>
      <c r="R19" s="6" t="str">
        <f t="shared" ca="1" si="8"/>
        <v/>
      </c>
      <c r="S19" s="5">
        <f t="shared" ca="1" si="9"/>
        <v>0.40375000000000005</v>
      </c>
      <c r="T19" s="5" t="str">
        <f t="shared" ca="1" si="3"/>
        <v/>
      </c>
      <c r="U19" s="5">
        <f t="shared" ca="1" si="0"/>
        <v>0.40375000000000005</v>
      </c>
    </row>
    <row r="20" spans="1:21" ht="15.75" thickBot="1" x14ac:dyDescent="0.25">
      <c r="A20" s="2" t="s">
        <v>49</v>
      </c>
      <c r="B20" s="33">
        <v>2.3800000000000002E-2</v>
      </c>
      <c r="D20" s="16"/>
      <c r="E20" s="28"/>
      <c r="F20" s="1">
        <f t="shared" ca="1" si="4"/>
        <v>18</v>
      </c>
      <c r="G20" s="19">
        <f ca="1">IF(OR(R20=1,P20&lt;=$E$12),Q20,"")</f>
        <v>46783</v>
      </c>
      <c r="H20" s="20">
        <f ca="1">IF(OR(R20=1,P20&lt;=$E$12),U20,"")</f>
        <v>0.40375000000000005</v>
      </c>
      <c r="I20" s="1"/>
      <c r="J20" s="1"/>
      <c r="K20" s="1"/>
      <c r="L20" s="3"/>
      <c r="M20" s="1"/>
      <c r="N20" s="3">
        <f t="shared" ca="1" si="11"/>
        <v>2028</v>
      </c>
      <c r="O20" s="3">
        <f t="shared" ca="1" si="12"/>
        <v>1</v>
      </c>
      <c r="P20" s="14">
        <f t="shared" ca="1" si="13"/>
        <v>46783</v>
      </c>
      <c r="Q20" s="4">
        <f t="shared" ca="1" si="10"/>
        <v>46783</v>
      </c>
      <c r="R20" s="6" t="str">
        <f t="shared" ca="1" si="8"/>
        <v/>
      </c>
      <c r="S20" s="5">
        <f t="shared" ca="1" si="9"/>
        <v>0.40375000000000005</v>
      </c>
      <c r="T20" s="5" t="str">
        <f t="shared" ca="1" si="3"/>
        <v/>
      </c>
      <c r="U20" s="5">
        <f t="shared" ca="1" si="0"/>
        <v>0.40375000000000005</v>
      </c>
    </row>
    <row r="21" spans="1:21" ht="15.75" thickBot="1" x14ac:dyDescent="0.25">
      <c r="A21" s="2" t="s">
        <v>50</v>
      </c>
      <c r="B21" s="33">
        <v>4.0800000000000003E-2</v>
      </c>
      <c r="F21" s="1">
        <f t="shared" ca="1" si="4"/>
        <v>19</v>
      </c>
      <c r="G21" s="19">
        <f t="shared" ca="1" si="1"/>
        <v>46874</v>
      </c>
      <c r="H21" s="20">
        <f t="shared" ca="1" si="2"/>
        <v>0.40375000000000005</v>
      </c>
      <c r="I21" s="1"/>
      <c r="J21" s="1"/>
      <c r="K21" s="1"/>
      <c r="L21" s="3"/>
      <c r="M21" s="1"/>
      <c r="N21" s="3">
        <f t="shared" ca="1" si="11"/>
        <v>2028</v>
      </c>
      <c r="O21" s="3">
        <f t="shared" ca="1" si="12"/>
        <v>4</v>
      </c>
      <c r="P21" s="14">
        <f t="shared" ca="1" si="13"/>
        <v>46874</v>
      </c>
      <c r="Q21" s="4">
        <f t="shared" ca="1" si="10"/>
        <v>46874</v>
      </c>
      <c r="R21" s="6" t="str">
        <f t="shared" ca="1" si="8"/>
        <v/>
      </c>
      <c r="S21" s="5">
        <f t="shared" ca="1" si="9"/>
        <v>0.40375000000000005</v>
      </c>
      <c r="T21" s="5" t="str">
        <f t="shared" ca="1" si="3"/>
        <v/>
      </c>
      <c r="U21" s="5">
        <f t="shared" ca="1" si="0"/>
        <v>0.40375000000000005</v>
      </c>
    </row>
    <row r="22" spans="1:21" ht="15.75" thickBot="1" x14ac:dyDescent="0.25">
      <c r="A22" s="2" t="s">
        <v>42</v>
      </c>
      <c r="B22" s="34">
        <f>(B21+B20)*25/4</f>
        <v>0.40375000000000005</v>
      </c>
      <c r="C22" s="36">
        <f>(B22*4)/25</f>
        <v>6.4600000000000005E-2</v>
      </c>
      <c r="F22" s="1">
        <f t="shared" ca="1" si="4"/>
        <v>20</v>
      </c>
      <c r="G22" s="19">
        <f t="shared" ca="1" si="1"/>
        <v>46965</v>
      </c>
      <c r="H22" s="20">
        <f t="shared" ca="1" si="2"/>
        <v>0.40375000000000005</v>
      </c>
      <c r="I22" s="1"/>
      <c r="J22" s="1"/>
      <c r="K22" s="1"/>
      <c r="L22" s="3"/>
      <c r="M22" s="1"/>
      <c r="N22" s="3">
        <f t="shared" ca="1" si="11"/>
        <v>2028</v>
      </c>
      <c r="O22" s="3">
        <f t="shared" ca="1" si="12"/>
        <v>7</v>
      </c>
      <c r="P22" s="14">
        <f t="shared" ca="1" si="13"/>
        <v>46965</v>
      </c>
      <c r="Q22" s="4">
        <f t="shared" ca="1" si="10"/>
        <v>46965</v>
      </c>
      <c r="R22" s="6" t="str">
        <f t="shared" ca="1" si="8"/>
        <v/>
      </c>
      <c r="S22" s="5">
        <f t="shared" ca="1" si="9"/>
        <v>0.40375000000000005</v>
      </c>
      <c r="T22" s="5" t="str">
        <f t="shared" ca="1" si="3"/>
        <v/>
      </c>
      <c r="U22" s="5">
        <f t="shared" ca="1" si="0"/>
        <v>0.40375000000000005</v>
      </c>
    </row>
    <row r="23" spans="1:21" ht="15.75" thickBot="1" x14ac:dyDescent="0.25">
      <c r="F23" s="1">
        <f t="shared" ca="1" si="4"/>
        <v>21</v>
      </c>
      <c r="G23" s="19">
        <f t="shared" ca="1" si="1"/>
        <v>47057</v>
      </c>
      <c r="H23" s="20">
        <f t="shared" ca="1" si="2"/>
        <v>0.40375000000000005</v>
      </c>
      <c r="I23" s="1"/>
      <c r="J23" s="1"/>
      <c r="K23" s="1"/>
      <c r="L23" s="3"/>
      <c r="M23" s="1"/>
      <c r="N23" s="3">
        <f t="shared" ca="1" si="11"/>
        <v>2028</v>
      </c>
      <c r="O23" s="3">
        <f t="shared" ca="1" si="12"/>
        <v>10</v>
      </c>
      <c r="P23" s="14">
        <f t="shared" ca="1" si="13"/>
        <v>47057</v>
      </c>
      <c r="Q23" s="4">
        <f t="shared" ca="1" si="10"/>
        <v>47057</v>
      </c>
      <c r="R23" s="6" t="str">
        <f t="shared" ca="1" si="8"/>
        <v/>
      </c>
      <c r="S23" s="5">
        <f t="shared" ca="1" si="9"/>
        <v>0.40375000000000005</v>
      </c>
      <c r="T23" s="5" t="str">
        <f t="shared" ca="1" si="3"/>
        <v/>
      </c>
      <c r="U23" s="5">
        <f t="shared" ca="1" si="0"/>
        <v>0.40375000000000005</v>
      </c>
    </row>
    <row r="24" spans="1:21" ht="16.5" thickBot="1" x14ac:dyDescent="0.3">
      <c r="A24" s="2" t="s">
        <v>35</v>
      </c>
      <c r="B24" s="37">
        <f>B14/B7*4</f>
        <v>6.6604095563139926E-2</v>
      </c>
      <c r="C24" s="1"/>
      <c r="D24" s="21">
        <f ca="1">S126</f>
        <v>48.266421195652228</v>
      </c>
      <c r="E24" s="1" t="s">
        <v>31</v>
      </c>
      <c r="F24" s="1">
        <f t="shared" ca="1" si="4"/>
        <v>22</v>
      </c>
      <c r="G24" s="19">
        <f t="shared" ca="1" si="1"/>
        <v>47149</v>
      </c>
      <c r="H24" s="20">
        <f t="shared" ca="1" si="2"/>
        <v>0.40375000000000005</v>
      </c>
      <c r="I24" s="1"/>
      <c r="J24" s="1"/>
      <c r="K24" s="1"/>
      <c r="L24" s="3"/>
      <c r="M24" s="1"/>
      <c r="N24" s="3">
        <f t="shared" ca="1" si="11"/>
        <v>2029</v>
      </c>
      <c r="O24" s="3">
        <f t="shared" ca="1" si="12"/>
        <v>1</v>
      </c>
      <c r="P24" s="14">
        <f t="shared" ca="1" si="13"/>
        <v>47149</v>
      </c>
      <c r="Q24" s="4">
        <f t="shared" ca="1" si="10"/>
        <v>47149</v>
      </c>
      <c r="R24" s="6" t="str">
        <f t="shared" ca="1" si="8"/>
        <v/>
      </c>
      <c r="S24" s="5">
        <f t="shared" ca="1" si="9"/>
        <v>0.40375000000000005</v>
      </c>
      <c r="T24" s="5" t="str">
        <f t="shared" ca="1" si="3"/>
        <v/>
      </c>
      <c r="U24" s="5">
        <f t="shared" ca="1" si="0"/>
        <v>0.40375000000000005</v>
      </c>
    </row>
    <row r="25" spans="1:21" ht="16.5" thickBot="1" x14ac:dyDescent="0.3">
      <c r="A25" s="2" t="s">
        <v>36</v>
      </c>
      <c r="B25" s="38">
        <f ca="1">U127</f>
        <v>0.10878449699567927</v>
      </c>
      <c r="C25" s="1"/>
      <c r="D25" s="21">
        <f>B8-B7</f>
        <v>0</v>
      </c>
      <c r="E25" s="1" t="s">
        <v>32</v>
      </c>
      <c r="F25" s="1">
        <f t="shared" ca="1" si="4"/>
        <v>23</v>
      </c>
      <c r="G25" s="19">
        <f t="shared" ca="1" si="1"/>
        <v>47239</v>
      </c>
      <c r="H25" s="20">
        <f t="shared" ca="1" si="2"/>
        <v>0.40375000000000005</v>
      </c>
      <c r="I25" s="1"/>
      <c r="J25" s="1"/>
      <c r="K25" s="1"/>
      <c r="L25" s="3"/>
      <c r="M25" s="1"/>
      <c r="N25" s="3">
        <f t="shared" ca="1" si="11"/>
        <v>2029</v>
      </c>
      <c r="O25" s="3">
        <f t="shared" ca="1" si="12"/>
        <v>4</v>
      </c>
      <c r="P25" s="14">
        <f t="shared" ca="1" si="13"/>
        <v>47239</v>
      </c>
      <c r="Q25" s="4">
        <f t="shared" ca="1" si="10"/>
        <v>47239</v>
      </c>
      <c r="R25" s="6" t="str">
        <f t="shared" ca="1" si="8"/>
        <v/>
      </c>
      <c r="S25" s="5">
        <f t="shared" ca="1" si="9"/>
        <v>0.40375000000000005</v>
      </c>
      <c r="T25" s="5" t="str">
        <f t="shared" ca="1" si="3"/>
        <v/>
      </c>
      <c r="U25" s="5">
        <f t="shared" ca="1" si="0"/>
        <v>0.40375000000000005</v>
      </c>
    </row>
    <row r="26" spans="1:21" ht="16.5" thickBot="1" x14ac:dyDescent="0.3">
      <c r="A26" s="2" t="s">
        <v>53</v>
      </c>
      <c r="B26" s="38">
        <f ca="1">U128</f>
        <v>0.1102637553440049</v>
      </c>
      <c r="C26" s="1"/>
      <c r="E26" s="1"/>
      <c r="F26" s="1">
        <f t="shared" ca="1" si="4"/>
        <v>24</v>
      </c>
      <c r="G26" s="19">
        <f t="shared" ca="1" si="1"/>
        <v>47330</v>
      </c>
      <c r="H26" s="20">
        <f t="shared" ca="1" si="2"/>
        <v>0.40375000000000005</v>
      </c>
      <c r="I26" s="1"/>
      <c r="J26" s="1"/>
      <c r="K26" s="1"/>
      <c r="L26" s="3"/>
      <c r="M26" s="1"/>
      <c r="N26" s="3">
        <f t="shared" ca="1" si="11"/>
        <v>2029</v>
      </c>
      <c r="O26" s="3">
        <f t="shared" ca="1" si="12"/>
        <v>7</v>
      </c>
      <c r="P26" s="14">
        <f t="shared" ca="1" si="13"/>
        <v>47330</v>
      </c>
      <c r="Q26" s="4">
        <f t="shared" ca="1" si="10"/>
        <v>47330</v>
      </c>
      <c r="R26" s="6" t="str">
        <f t="shared" ca="1" si="8"/>
        <v/>
      </c>
      <c r="S26" s="5">
        <f t="shared" ca="1" si="9"/>
        <v>0.40375000000000005</v>
      </c>
      <c r="T26" s="5" t="str">
        <f t="shared" ca="1" si="3"/>
        <v/>
      </c>
      <c r="U26" s="5">
        <f t="shared" ca="1" si="0"/>
        <v>0.40375000000000005</v>
      </c>
    </row>
    <row r="27" spans="1:21" ht="15.75" x14ac:dyDescent="0.25">
      <c r="A27" s="29" t="str">
        <f>IF(B8&gt;B7,"Warning: if share is not called only current yield will be realized.","")</f>
        <v/>
      </c>
      <c r="F27" s="1">
        <f t="shared" ca="1" si="4"/>
        <v>25</v>
      </c>
      <c r="G27" s="19">
        <f t="shared" ca="1" si="1"/>
        <v>47422</v>
      </c>
      <c r="H27" s="20">
        <f t="shared" ca="1" si="2"/>
        <v>0.40375000000000005</v>
      </c>
      <c r="I27" s="1"/>
      <c r="J27" s="1"/>
      <c r="K27" s="1"/>
      <c r="L27" s="3"/>
      <c r="M27" s="1"/>
      <c r="N27" s="3">
        <f t="shared" ca="1" si="11"/>
        <v>2029</v>
      </c>
      <c r="O27" s="3">
        <f t="shared" ca="1" si="12"/>
        <v>10</v>
      </c>
      <c r="P27" s="14">
        <f t="shared" ca="1" si="13"/>
        <v>47422</v>
      </c>
      <c r="Q27" s="4">
        <f t="shared" ca="1" si="10"/>
        <v>47422</v>
      </c>
      <c r="R27" s="6" t="str">
        <f t="shared" ca="1" si="8"/>
        <v/>
      </c>
      <c r="S27" s="5">
        <f t="shared" ca="1" si="9"/>
        <v>0.40375000000000005</v>
      </c>
      <c r="T27" s="5" t="str">
        <f t="shared" ca="1" si="3"/>
        <v/>
      </c>
      <c r="U27" s="5">
        <f t="shared" ca="1" si="0"/>
        <v>0.40375000000000005</v>
      </c>
    </row>
    <row r="28" spans="1:21" x14ac:dyDescent="0.2">
      <c r="F28" s="1">
        <f t="shared" ca="1" si="4"/>
        <v>26</v>
      </c>
      <c r="G28" s="19">
        <f t="shared" ca="1" si="1"/>
        <v>47514</v>
      </c>
      <c r="H28" s="20">
        <f t="shared" ca="1" si="2"/>
        <v>0.40375000000000005</v>
      </c>
      <c r="I28" s="1"/>
      <c r="J28" s="1"/>
      <c r="K28" s="1"/>
      <c r="L28" s="3"/>
      <c r="M28" s="1"/>
      <c r="N28" s="3">
        <f t="shared" ca="1" si="11"/>
        <v>2030</v>
      </c>
      <c r="O28" s="3">
        <f t="shared" ca="1" si="12"/>
        <v>1</v>
      </c>
      <c r="P28" s="14">
        <f t="shared" ca="1" si="13"/>
        <v>47514</v>
      </c>
      <c r="Q28" s="4">
        <f t="shared" ca="1" si="10"/>
        <v>47514</v>
      </c>
      <c r="R28" s="6" t="str">
        <f t="shared" ca="1" si="8"/>
        <v/>
      </c>
      <c r="S28" s="5">
        <f t="shared" ca="1" si="9"/>
        <v>0.40375000000000005</v>
      </c>
      <c r="T28" s="5" t="str">
        <f t="shared" ca="1" si="3"/>
        <v/>
      </c>
      <c r="U28" s="5">
        <f t="shared" ca="1" si="0"/>
        <v>0.40375000000000005</v>
      </c>
    </row>
    <row r="29" spans="1:21" x14ac:dyDescent="0.2">
      <c r="A29" s="1" t="s">
        <v>43</v>
      </c>
      <c r="B29" s="1"/>
      <c r="C29" s="1"/>
      <c r="D29" s="1"/>
      <c r="E29" s="1"/>
      <c r="F29" s="1">
        <f t="shared" ca="1" si="4"/>
        <v>27</v>
      </c>
      <c r="G29" s="19">
        <f t="shared" ca="1" si="1"/>
        <v>47604</v>
      </c>
      <c r="H29" s="20">
        <f t="shared" ca="1" si="2"/>
        <v>0.40375000000000005</v>
      </c>
      <c r="I29" s="1"/>
      <c r="J29" s="1"/>
      <c r="K29" s="1"/>
      <c r="L29" s="3"/>
      <c r="M29" s="1"/>
      <c r="N29" s="3">
        <f t="shared" ca="1" si="11"/>
        <v>2030</v>
      </c>
      <c r="O29" s="3">
        <f t="shared" ca="1" si="12"/>
        <v>4</v>
      </c>
      <c r="P29" s="14">
        <f t="shared" ca="1" si="13"/>
        <v>47604</v>
      </c>
      <c r="Q29" s="4">
        <f t="shared" ca="1" si="10"/>
        <v>47604</v>
      </c>
      <c r="R29" s="6" t="str">
        <f t="shared" ca="1" si="8"/>
        <v/>
      </c>
      <c r="S29" s="5">
        <f t="shared" ca="1" si="9"/>
        <v>0.40375000000000005</v>
      </c>
      <c r="T29" s="5" t="str">
        <f t="shared" ca="1" si="3"/>
        <v/>
      </c>
      <c r="U29" s="5">
        <f t="shared" ca="1" si="0"/>
        <v>0.40375000000000005</v>
      </c>
    </row>
    <row r="30" spans="1:21" x14ac:dyDescent="0.2">
      <c r="A30" s="15" t="s">
        <v>44</v>
      </c>
      <c r="B30" s="1"/>
      <c r="C30" s="1"/>
      <c r="D30" s="1"/>
      <c r="E30" s="1"/>
      <c r="F30" s="1">
        <f t="shared" ca="1" si="4"/>
        <v>28</v>
      </c>
      <c r="G30" s="19">
        <f t="shared" ca="1" si="1"/>
        <v>47695</v>
      </c>
      <c r="H30" s="20">
        <f t="shared" ca="1" si="2"/>
        <v>0.40375000000000005</v>
      </c>
      <c r="I30" s="1"/>
      <c r="J30" s="1"/>
      <c r="K30" s="1"/>
      <c r="L30" s="3"/>
      <c r="M30" s="1"/>
      <c r="N30" s="3">
        <f t="shared" ca="1" si="11"/>
        <v>2030</v>
      </c>
      <c r="O30" s="3">
        <f t="shared" ca="1" si="12"/>
        <v>7</v>
      </c>
      <c r="P30" s="14">
        <f t="shared" ca="1" si="13"/>
        <v>47695</v>
      </c>
      <c r="Q30" s="4">
        <f t="shared" ca="1" si="10"/>
        <v>47695</v>
      </c>
      <c r="R30" s="6" t="str">
        <f t="shared" ca="1" si="8"/>
        <v/>
      </c>
      <c r="S30" s="5">
        <f t="shared" ca="1" si="9"/>
        <v>0.40375000000000005</v>
      </c>
      <c r="T30" s="5" t="str">
        <f t="shared" ca="1" si="3"/>
        <v/>
      </c>
      <c r="U30" s="5">
        <f t="shared" ca="1" si="0"/>
        <v>0.40375000000000005</v>
      </c>
    </row>
    <row r="31" spans="1:21" x14ac:dyDescent="0.2">
      <c r="A31" t="s">
        <v>45</v>
      </c>
      <c r="B31" s="1"/>
      <c r="C31" s="1"/>
      <c r="D31" s="1"/>
      <c r="E31" s="1"/>
      <c r="F31" s="1">
        <f t="shared" ca="1" si="4"/>
        <v>29</v>
      </c>
      <c r="G31" s="19">
        <f t="shared" ca="1" si="1"/>
        <v>47787</v>
      </c>
      <c r="H31" s="20">
        <f t="shared" ca="1" si="2"/>
        <v>0.40375000000000005</v>
      </c>
      <c r="I31" s="1"/>
      <c r="J31" s="1"/>
      <c r="K31" s="1"/>
      <c r="L31" s="3"/>
      <c r="M31" s="1"/>
      <c r="N31" s="3">
        <f t="shared" ca="1" si="11"/>
        <v>2030</v>
      </c>
      <c r="O31" s="3">
        <f t="shared" ca="1" si="12"/>
        <v>10</v>
      </c>
      <c r="P31" s="14">
        <f t="shared" ca="1" si="13"/>
        <v>47787</v>
      </c>
      <c r="Q31" s="4">
        <f t="shared" ca="1" si="10"/>
        <v>47787</v>
      </c>
      <c r="R31" s="6" t="str">
        <f t="shared" ca="1" si="8"/>
        <v/>
      </c>
      <c r="S31" s="5">
        <f t="shared" ca="1" si="9"/>
        <v>0.40375000000000005</v>
      </c>
      <c r="T31" s="5" t="str">
        <f t="shared" ca="1" si="3"/>
        <v/>
      </c>
      <c r="U31" s="5">
        <f t="shared" ca="1" si="0"/>
        <v>0.40375000000000005</v>
      </c>
    </row>
    <row r="32" spans="1:21" x14ac:dyDescent="0.2">
      <c r="A32" s="1" t="s">
        <v>55</v>
      </c>
      <c r="B32" s="1"/>
      <c r="C32" s="1"/>
      <c r="D32" s="1"/>
      <c r="E32" s="1"/>
      <c r="F32" s="1">
        <f t="shared" ca="1" si="4"/>
        <v>30</v>
      </c>
      <c r="G32" s="19">
        <f t="shared" ca="1" si="1"/>
        <v>47879</v>
      </c>
      <c r="H32" s="20">
        <f t="shared" ca="1" si="2"/>
        <v>0.40375000000000005</v>
      </c>
      <c r="I32" s="1"/>
      <c r="J32" s="1"/>
      <c r="K32" s="1"/>
      <c r="L32" s="3"/>
      <c r="M32" s="1"/>
      <c r="N32" s="3">
        <f t="shared" ca="1" si="11"/>
        <v>2031</v>
      </c>
      <c r="O32" s="3">
        <f t="shared" ca="1" si="12"/>
        <v>1</v>
      </c>
      <c r="P32" s="14">
        <f t="shared" ca="1" si="13"/>
        <v>47879</v>
      </c>
      <c r="Q32" s="4">
        <f t="shared" ca="1" si="10"/>
        <v>47879</v>
      </c>
      <c r="R32" s="6" t="str">
        <f t="shared" ca="1" si="8"/>
        <v/>
      </c>
      <c r="S32" s="5">
        <f t="shared" ca="1" si="9"/>
        <v>0.40375000000000005</v>
      </c>
      <c r="T32" s="5" t="str">
        <f t="shared" ca="1" si="3"/>
        <v/>
      </c>
      <c r="U32" s="5">
        <f t="shared" ca="1" si="0"/>
        <v>0.40375000000000005</v>
      </c>
    </row>
    <row r="33" spans="1:21" x14ac:dyDescent="0.2">
      <c r="A33" s="1" t="s">
        <v>54</v>
      </c>
      <c r="B33" s="1"/>
      <c r="C33" s="1"/>
      <c r="D33" s="1"/>
      <c r="E33" s="1"/>
      <c r="F33" s="1">
        <f t="shared" ca="1" si="4"/>
        <v>31</v>
      </c>
      <c r="G33" s="19">
        <f t="shared" ca="1" si="1"/>
        <v>47969</v>
      </c>
      <c r="H33" s="20">
        <f t="shared" ca="1" si="2"/>
        <v>0.40375000000000005</v>
      </c>
      <c r="I33" s="1"/>
      <c r="J33" s="1"/>
      <c r="K33" s="1"/>
      <c r="L33" s="3"/>
      <c r="M33" s="1"/>
      <c r="N33" s="3">
        <f t="shared" ca="1" si="11"/>
        <v>2031</v>
      </c>
      <c r="O33" s="3">
        <f t="shared" ca="1" si="12"/>
        <v>4</v>
      </c>
      <c r="P33" s="14">
        <f t="shared" ca="1" si="13"/>
        <v>47969</v>
      </c>
      <c r="Q33" s="4">
        <f t="shared" ca="1" si="10"/>
        <v>47969</v>
      </c>
      <c r="R33" s="6" t="str">
        <f t="shared" ca="1" si="8"/>
        <v/>
      </c>
      <c r="S33" s="5">
        <f t="shared" ca="1" si="9"/>
        <v>0.40375000000000005</v>
      </c>
      <c r="T33" s="5" t="str">
        <f t="shared" ca="1" si="3"/>
        <v/>
      </c>
      <c r="U33" s="5">
        <f t="shared" ca="1" si="0"/>
        <v>0.40375000000000005</v>
      </c>
    </row>
    <row r="34" spans="1:21" x14ac:dyDescent="0.2">
      <c r="A34" t="s">
        <v>37</v>
      </c>
      <c r="F34" s="1">
        <f t="shared" ca="1" si="4"/>
        <v>32</v>
      </c>
      <c r="G34" s="19">
        <f t="shared" ca="1" si="1"/>
        <v>48060</v>
      </c>
      <c r="H34" s="20">
        <f t="shared" ca="1" si="2"/>
        <v>0.40375000000000005</v>
      </c>
      <c r="I34" s="1"/>
      <c r="J34" s="1"/>
      <c r="K34" s="1"/>
      <c r="L34" s="3"/>
      <c r="M34" s="1"/>
      <c r="N34" s="3">
        <f t="shared" ca="1" si="11"/>
        <v>2031</v>
      </c>
      <c r="O34" s="3">
        <f t="shared" ca="1" si="12"/>
        <v>7</v>
      </c>
      <c r="P34" s="14">
        <f t="shared" ca="1" si="13"/>
        <v>48060</v>
      </c>
      <c r="Q34" s="4">
        <f t="shared" ca="1" si="10"/>
        <v>48060</v>
      </c>
      <c r="R34" s="6" t="str">
        <f t="shared" ca="1" si="8"/>
        <v/>
      </c>
      <c r="S34" s="5">
        <f t="shared" ca="1" si="9"/>
        <v>0.40375000000000005</v>
      </c>
      <c r="T34" s="5" t="str">
        <f t="shared" ca="1" si="3"/>
        <v/>
      </c>
      <c r="U34" s="5">
        <f t="shared" ca="1" si="0"/>
        <v>0.40375000000000005</v>
      </c>
    </row>
    <row r="35" spans="1:21" x14ac:dyDescent="0.2">
      <c r="A35" t="s">
        <v>38</v>
      </c>
      <c r="B35" s="1"/>
      <c r="C35" s="1"/>
      <c r="D35" s="1"/>
      <c r="E35" s="1"/>
      <c r="F35" s="1">
        <f t="shared" ca="1" si="4"/>
        <v>33</v>
      </c>
      <c r="G35" s="19">
        <f t="shared" ca="1" si="1"/>
        <v>48152</v>
      </c>
      <c r="H35" s="20">
        <f t="shared" ca="1" si="2"/>
        <v>0.40375000000000005</v>
      </c>
      <c r="I35" s="1"/>
      <c r="J35" s="1"/>
      <c r="K35" s="1"/>
      <c r="L35" s="3"/>
      <c r="M35" s="1"/>
      <c r="N35" s="3">
        <f t="shared" ca="1" si="11"/>
        <v>2031</v>
      </c>
      <c r="O35" s="3">
        <f t="shared" ca="1" si="12"/>
        <v>10</v>
      </c>
      <c r="P35" s="14">
        <f t="shared" ca="1" si="13"/>
        <v>48152</v>
      </c>
      <c r="Q35" s="4">
        <f t="shared" ca="1" si="10"/>
        <v>48152</v>
      </c>
      <c r="R35" s="6" t="str">
        <f t="shared" ca="1" si="8"/>
        <v/>
      </c>
      <c r="S35" s="5">
        <f t="shared" ca="1" si="9"/>
        <v>0.40375000000000005</v>
      </c>
      <c r="T35" s="5" t="str">
        <f t="shared" ca="1" si="3"/>
        <v/>
      </c>
      <c r="U35" s="5">
        <f t="shared" ca="1" si="0"/>
        <v>0.40375000000000005</v>
      </c>
    </row>
    <row r="36" spans="1:21" x14ac:dyDescent="0.2">
      <c r="B36" s="1"/>
      <c r="C36" s="1"/>
      <c r="D36" s="1"/>
      <c r="E36" s="1"/>
      <c r="F36" s="1">
        <f t="shared" ca="1" si="4"/>
        <v>34</v>
      </c>
      <c r="G36" s="19">
        <f t="shared" ca="1" si="1"/>
        <v>48244</v>
      </c>
      <c r="H36" s="20">
        <f t="shared" ca="1" si="2"/>
        <v>0.40375000000000005</v>
      </c>
      <c r="I36" s="1"/>
      <c r="J36" s="1"/>
      <c r="K36" s="1"/>
      <c r="L36" s="3"/>
      <c r="M36" s="1"/>
      <c r="N36" s="3">
        <f t="shared" ca="1" si="11"/>
        <v>2032</v>
      </c>
      <c r="O36" s="3">
        <f t="shared" ca="1" si="12"/>
        <v>1</v>
      </c>
      <c r="P36" s="14">
        <f t="shared" ca="1" si="13"/>
        <v>48244</v>
      </c>
      <c r="Q36" s="4">
        <f t="shared" ca="1" si="10"/>
        <v>48244</v>
      </c>
      <c r="R36" s="6" t="str">
        <f t="shared" ca="1" si="8"/>
        <v/>
      </c>
      <c r="S36" s="5">
        <f t="shared" ref="S36:S67" ca="1" si="14">IF(Q36&lt;=$E$19, $B$14, $B$22) * IF(Q36&lt;$E$12,1,IF(AND(R36=1,Q36&gt;Q35),(Q36-Q35)/(P36-Q35),0))</f>
        <v>0.40375000000000005</v>
      </c>
      <c r="T36" s="5" t="str">
        <f t="shared" ca="1" si="3"/>
        <v/>
      </c>
      <c r="U36" s="5">
        <f t="shared" ref="U36:U67" ca="1" si="15">S36+T36</f>
        <v>0.40375000000000005</v>
      </c>
    </row>
    <row r="37" spans="1:21" x14ac:dyDescent="0.2">
      <c r="A37" s="1"/>
      <c r="B37" s="1"/>
      <c r="C37" s="1"/>
      <c r="D37" s="1"/>
      <c r="E37" s="1"/>
      <c r="F37" s="1">
        <f t="shared" ca="1" si="4"/>
        <v>35</v>
      </c>
      <c r="G37" s="19">
        <f t="shared" ca="1" si="1"/>
        <v>48335</v>
      </c>
      <c r="H37" s="20">
        <f t="shared" ca="1" si="2"/>
        <v>0.40375000000000005</v>
      </c>
      <c r="I37" s="1"/>
      <c r="J37" s="1"/>
      <c r="K37" s="1"/>
      <c r="L37" s="3"/>
      <c r="M37" s="1"/>
      <c r="N37" s="3">
        <f t="shared" ca="1" si="11"/>
        <v>2032</v>
      </c>
      <c r="O37" s="3">
        <f t="shared" ca="1" si="12"/>
        <v>4</v>
      </c>
      <c r="P37" s="14">
        <f t="shared" ca="1" si="13"/>
        <v>48335</v>
      </c>
      <c r="Q37" s="4">
        <f t="shared" ca="1" si="10"/>
        <v>48335</v>
      </c>
      <c r="R37" s="6" t="str">
        <f t="shared" ca="1" si="8"/>
        <v/>
      </c>
      <c r="S37" s="5">
        <f t="shared" ca="1" si="14"/>
        <v>0.40375000000000005</v>
      </c>
      <c r="T37" s="5" t="str">
        <f t="shared" ref="T37:T68" ca="1" si="16">IF(R37=1,$B$8,"")</f>
        <v/>
      </c>
      <c r="U37" s="5">
        <f t="shared" ca="1" si="15"/>
        <v>0.40375000000000005</v>
      </c>
    </row>
    <row r="38" spans="1:21" x14ac:dyDescent="0.2">
      <c r="A38" s="1"/>
      <c r="B38" s="1"/>
      <c r="C38" s="1"/>
      <c r="D38" s="1"/>
      <c r="E38" s="1"/>
      <c r="F38" s="1">
        <f t="shared" ca="1" si="4"/>
        <v>36</v>
      </c>
      <c r="G38" s="19">
        <f t="shared" ca="1" si="1"/>
        <v>48426</v>
      </c>
      <c r="H38" s="20">
        <f t="shared" ca="1" si="2"/>
        <v>0.40375000000000005</v>
      </c>
      <c r="I38" s="1"/>
      <c r="J38" s="1"/>
      <c r="K38" s="1"/>
      <c r="L38" s="3"/>
      <c r="M38" s="1"/>
      <c r="N38" s="3">
        <f t="shared" ca="1" si="11"/>
        <v>2032</v>
      </c>
      <c r="O38" s="3">
        <f t="shared" ca="1" si="12"/>
        <v>7</v>
      </c>
      <c r="P38" s="14">
        <f t="shared" ca="1" si="13"/>
        <v>48426</v>
      </c>
      <c r="Q38" s="4">
        <f t="shared" ca="1" si="10"/>
        <v>48426</v>
      </c>
      <c r="R38" s="6" t="str">
        <f t="shared" ca="1" si="8"/>
        <v/>
      </c>
      <c r="S38" s="5">
        <f t="shared" ca="1" si="14"/>
        <v>0.40375000000000005</v>
      </c>
      <c r="T38" s="5" t="str">
        <f t="shared" ca="1" si="16"/>
        <v/>
      </c>
      <c r="U38" s="5">
        <f t="shared" ca="1" si="15"/>
        <v>0.40375000000000005</v>
      </c>
    </row>
    <row r="39" spans="1:21" x14ac:dyDescent="0.2">
      <c r="A39" s="1"/>
      <c r="B39" s="1"/>
      <c r="C39" s="1"/>
      <c r="D39" s="1"/>
      <c r="E39" s="1"/>
      <c r="F39" s="1">
        <f t="shared" ca="1" si="4"/>
        <v>37</v>
      </c>
      <c r="G39" s="19">
        <f t="shared" ca="1" si="1"/>
        <v>48518</v>
      </c>
      <c r="H39" s="20">
        <f t="shared" ca="1" si="2"/>
        <v>0.40375000000000005</v>
      </c>
      <c r="I39" s="1"/>
      <c r="J39" s="1"/>
      <c r="K39" s="1"/>
      <c r="L39" s="3"/>
      <c r="M39" s="1"/>
      <c r="N39" s="3">
        <f t="shared" ca="1" si="11"/>
        <v>2032</v>
      </c>
      <c r="O39" s="3">
        <f t="shared" ca="1" si="12"/>
        <v>10</v>
      </c>
      <c r="P39" s="14">
        <f t="shared" ca="1" si="13"/>
        <v>48518</v>
      </c>
      <c r="Q39" s="4">
        <f t="shared" ca="1" si="10"/>
        <v>48518</v>
      </c>
      <c r="R39" s="6" t="str">
        <f t="shared" ref="R39:R70" ca="1" si="17">IF(AND(Q39=$E$12,Q38&lt;$E$12),1,"")</f>
        <v/>
      </c>
      <c r="S39" s="5">
        <f t="shared" ca="1" si="14"/>
        <v>0.40375000000000005</v>
      </c>
      <c r="T39" s="5" t="str">
        <f t="shared" ca="1" si="16"/>
        <v/>
      </c>
      <c r="U39" s="5">
        <f t="shared" ca="1" si="15"/>
        <v>0.40375000000000005</v>
      </c>
    </row>
    <row r="40" spans="1:21" x14ac:dyDescent="0.2">
      <c r="A40" s="1"/>
      <c r="B40" s="1"/>
      <c r="C40" s="1"/>
      <c r="D40" s="1"/>
      <c r="E40" s="1"/>
      <c r="F40" s="1">
        <f t="shared" ca="1" si="4"/>
        <v>38</v>
      </c>
      <c r="G40" s="19">
        <f t="shared" ca="1" si="1"/>
        <v>48610</v>
      </c>
      <c r="H40" s="20">
        <f t="shared" ca="1" si="2"/>
        <v>0.40375000000000005</v>
      </c>
      <c r="I40" s="1"/>
      <c r="J40" s="1"/>
      <c r="K40" s="1"/>
      <c r="L40" s="3"/>
      <c r="M40" s="1"/>
      <c r="N40" s="3">
        <f t="shared" ca="1" si="11"/>
        <v>2033</v>
      </c>
      <c r="O40" s="3">
        <f t="shared" ca="1" si="12"/>
        <v>1</v>
      </c>
      <c r="P40" s="14">
        <f t="shared" ca="1" si="13"/>
        <v>48610</v>
      </c>
      <c r="Q40" s="4">
        <f t="shared" ca="1" si="10"/>
        <v>48610</v>
      </c>
      <c r="R40" s="6" t="str">
        <f t="shared" ca="1" si="17"/>
        <v/>
      </c>
      <c r="S40" s="5">
        <f t="shared" ca="1" si="14"/>
        <v>0.40375000000000005</v>
      </c>
      <c r="T40" s="5" t="str">
        <f t="shared" ca="1" si="16"/>
        <v/>
      </c>
      <c r="U40" s="5">
        <f t="shared" ca="1" si="15"/>
        <v>0.40375000000000005</v>
      </c>
    </row>
    <row r="41" spans="1:21" x14ac:dyDescent="0.2">
      <c r="A41" s="1"/>
      <c r="B41" s="1"/>
      <c r="C41" s="1"/>
      <c r="D41" s="1"/>
      <c r="E41" s="1"/>
      <c r="F41" s="1">
        <f t="shared" ca="1" si="4"/>
        <v>39</v>
      </c>
      <c r="G41" s="19">
        <f t="shared" ca="1" si="1"/>
        <v>48700</v>
      </c>
      <c r="H41" s="20">
        <f t="shared" ca="1" si="2"/>
        <v>0.40375000000000005</v>
      </c>
      <c r="I41" s="1"/>
      <c r="J41" s="1"/>
      <c r="K41" s="1"/>
      <c r="L41" s="3"/>
      <c r="M41" s="1"/>
      <c r="N41" s="3">
        <f t="shared" ca="1" si="11"/>
        <v>2033</v>
      </c>
      <c r="O41" s="3">
        <f t="shared" ca="1" si="12"/>
        <v>4</v>
      </c>
      <c r="P41" s="14">
        <f t="shared" ca="1" si="13"/>
        <v>48700</v>
      </c>
      <c r="Q41" s="4">
        <f t="shared" ca="1" si="10"/>
        <v>48700</v>
      </c>
      <c r="R41" s="6" t="str">
        <f t="shared" ca="1" si="17"/>
        <v/>
      </c>
      <c r="S41" s="5">
        <f t="shared" ca="1" si="14"/>
        <v>0.40375000000000005</v>
      </c>
      <c r="T41" s="5" t="str">
        <f t="shared" ca="1" si="16"/>
        <v/>
      </c>
      <c r="U41" s="5">
        <f t="shared" ca="1" si="15"/>
        <v>0.40375000000000005</v>
      </c>
    </row>
    <row r="42" spans="1:21" x14ac:dyDescent="0.2">
      <c r="A42" s="1"/>
      <c r="B42" s="1"/>
      <c r="C42" s="1"/>
      <c r="D42" s="1"/>
      <c r="E42" s="1"/>
      <c r="F42" s="1">
        <f t="shared" ca="1" si="4"/>
        <v>40</v>
      </c>
      <c r="G42" s="19">
        <f t="shared" ca="1" si="1"/>
        <v>48791</v>
      </c>
      <c r="H42" s="20">
        <f t="shared" ca="1" si="2"/>
        <v>0.40375000000000005</v>
      </c>
      <c r="I42" s="1"/>
      <c r="J42" s="1"/>
      <c r="K42" s="1"/>
      <c r="L42" s="3"/>
      <c r="M42" s="1"/>
      <c r="N42" s="3">
        <f t="shared" ca="1" si="11"/>
        <v>2033</v>
      </c>
      <c r="O42" s="3">
        <f t="shared" ca="1" si="12"/>
        <v>7</v>
      </c>
      <c r="P42" s="14">
        <f t="shared" ca="1" si="13"/>
        <v>48791</v>
      </c>
      <c r="Q42" s="4">
        <f t="shared" ca="1" si="10"/>
        <v>48791</v>
      </c>
      <c r="R42" s="6" t="str">
        <f t="shared" ca="1" si="17"/>
        <v/>
      </c>
      <c r="S42" s="5">
        <f t="shared" ca="1" si="14"/>
        <v>0.40375000000000005</v>
      </c>
      <c r="T42" s="5" t="str">
        <f t="shared" ca="1" si="16"/>
        <v/>
      </c>
      <c r="U42" s="5">
        <f t="shared" ca="1" si="15"/>
        <v>0.40375000000000005</v>
      </c>
    </row>
    <row r="43" spans="1:21" x14ac:dyDescent="0.2">
      <c r="A43" s="1"/>
      <c r="B43" s="1"/>
      <c r="C43" s="1"/>
      <c r="D43" s="1"/>
      <c r="E43" s="1"/>
      <c r="F43" s="1">
        <f t="shared" ca="1" si="4"/>
        <v>41</v>
      </c>
      <c r="G43" s="19">
        <f t="shared" ca="1" si="1"/>
        <v>48883</v>
      </c>
      <c r="H43" s="20">
        <f t="shared" ca="1" si="2"/>
        <v>0.40375000000000005</v>
      </c>
      <c r="I43" s="1"/>
      <c r="J43" s="1"/>
      <c r="K43" s="1"/>
      <c r="L43" s="3"/>
      <c r="M43" s="1"/>
      <c r="N43" s="3">
        <f t="shared" ca="1" si="11"/>
        <v>2033</v>
      </c>
      <c r="O43" s="3">
        <f t="shared" ca="1" si="12"/>
        <v>10</v>
      </c>
      <c r="P43" s="14">
        <f t="shared" ca="1" si="13"/>
        <v>48883</v>
      </c>
      <c r="Q43" s="4">
        <f t="shared" ca="1" si="10"/>
        <v>48883</v>
      </c>
      <c r="R43" s="6" t="str">
        <f t="shared" ca="1" si="17"/>
        <v/>
      </c>
      <c r="S43" s="5">
        <f t="shared" ca="1" si="14"/>
        <v>0.40375000000000005</v>
      </c>
      <c r="T43" s="5" t="str">
        <f t="shared" ca="1" si="16"/>
        <v/>
      </c>
      <c r="U43" s="5">
        <f t="shared" ca="1" si="15"/>
        <v>0.40375000000000005</v>
      </c>
    </row>
    <row r="44" spans="1:21" x14ac:dyDescent="0.2">
      <c r="A44" s="1"/>
      <c r="B44" s="1"/>
      <c r="C44" s="1"/>
      <c r="D44" s="1"/>
      <c r="E44" s="1"/>
      <c r="F44" s="1">
        <f t="shared" ca="1" si="4"/>
        <v>42</v>
      </c>
      <c r="G44" s="19">
        <f t="shared" ca="1" si="1"/>
        <v>48975</v>
      </c>
      <c r="H44" s="20">
        <f t="shared" ca="1" si="2"/>
        <v>0.40375000000000005</v>
      </c>
      <c r="I44" s="1"/>
      <c r="J44" s="1"/>
      <c r="K44" s="1"/>
      <c r="L44" s="3"/>
      <c r="M44" s="1"/>
      <c r="N44" s="3">
        <f t="shared" ca="1" si="11"/>
        <v>2034</v>
      </c>
      <c r="O44" s="3">
        <f t="shared" ca="1" si="12"/>
        <v>1</v>
      </c>
      <c r="P44" s="14">
        <f t="shared" ca="1" si="13"/>
        <v>48975</v>
      </c>
      <c r="Q44" s="4">
        <f t="shared" ca="1" si="10"/>
        <v>48975</v>
      </c>
      <c r="R44" s="6" t="str">
        <f t="shared" ca="1" si="17"/>
        <v/>
      </c>
      <c r="S44" s="5">
        <f t="shared" ca="1" si="14"/>
        <v>0.40375000000000005</v>
      </c>
      <c r="T44" s="5" t="str">
        <f t="shared" ca="1" si="16"/>
        <v/>
      </c>
      <c r="U44" s="5">
        <f t="shared" ca="1" si="15"/>
        <v>0.40375000000000005</v>
      </c>
    </row>
    <row r="45" spans="1:21" x14ac:dyDescent="0.2">
      <c r="A45" s="1"/>
      <c r="B45" s="1"/>
      <c r="C45" s="1"/>
      <c r="D45" s="1"/>
      <c r="E45" s="1"/>
      <c r="F45" s="1">
        <f t="shared" ca="1" si="4"/>
        <v>43</v>
      </c>
      <c r="G45" s="19">
        <f t="shared" ca="1" si="1"/>
        <v>49065</v>
      </c>
      <c r="H45" s="20">
        <f t="shared" ca="1" si="2"/>
        <v>0.40375000000000005</v>
      </c>
      <c r="I45" s="1"/>
      <c r="J45" s="1"/>
      <c r="K45" s="1"/>
      <c r="L45" s="3"/>
      <c r="M45" s="1"/>
      <c r="N45" s="3">
        <f t="shared" ca="1" si="11"/>
        <v>2034</v>
      </c>
      <c r="O45" s="3">
        <f t="shared" ca="1" si="12"/>
        <v>4</v>
      </c>
      <c r="P45" s="14">
        <f t="shared" ca="1" si="13"/>
        <v>49065</v>
      </c>
      <c r="Q45" s="4">
        <f t="shared" ca="1" si="10"/>
        <v>49065</v>
      </c>
      <c r="R45" s="6" t="str">
        <f t="shared" ca="1" si="17"/>
        <v/>
      </c>
      <c r="S45" s="5">
        <f t="shared" ca="1" si="14"/>
        <v>0.40375000000000005</v>
      </c>
      <c r="T45" s="5" t="str">
        <f t="shared" ca="1" si="16"/>
        <v/>
      </c>
      <c r="U45" s="5">
        <f t="shared" ca="1" si="15"/>
        <v>0.40375000000000005</v>
      </c>
    </row>
    <row r="46" spans="1:21" x14ac:dyDescent="0.2">
      <c r="A46" s="1"/>
      <c r="B46" s="1"/>
      <c r="C46" s="1"/>
      <c r="D46" s="1"/>
      <c r="E46" s="1"/>
      <c r="F46" s="1">
        <f t="shared" ca="1" si="4"/>
        <v>44</v>
      </c>
      <c r="G46" s="19">
        <f t="shared" ca="1" si="1"/>
        <v>49156</v>
      </c>
      <c r="H46" s="20">
        <f t="shared" ca="1" si="2"/>
        <v>0.40375000000000005</v>
      </c>
      <c r="I46" s="1"/>
      <c r="J46" s="1"/>
      <c r="K46" s="1"/>
      <c r="L46" s="3"/>
      <c r="M46" s="1"/>
      <c r="N46" s="3">
        <f t="shared" ca="1" si="11"/>
        <v>2034</v>
      </c>
      <c r="O46" s="3">
        <f t="shared" ca="1" si="12"/>
        <v>7</v>
      </c>
      <c r="P46" s="14">
        <f t="shared" ca="1" si="13"/>
        <v>49156</v>
      </c>
      <c r="Q46" s="4">
        <f t="shared" ca="1" si="10"/>
        <v>49156</v>
      </c>
      <c r="R46" s="6" t="str">
        <f t="shared" ca="1" si="17"/>
        <v/>
      </c>
      <c r="S46" s="5">
        <f t="shared" ca="1" si="14"/>
        <v>0.40375000000000005</v>
      </c>
      <c r="T46" s="5" t="str">
        <f t="shared" ca="1" si="16"/>
        <v/>
      </c>
      <c r="U46" s="5">
        <f t="shared" ca="1" si="15"/>
        <v>0.40375000000000005</v>
      </c>
    </row>
    <row r="47" spans="1:21" x14ac:dyDescent="0.2">
      <c r="A47" s="1"/>
      <c r="B47" s="1"/>
      <c r="C47" s="1"/>
      <c r="D47" s="1"/>
      <c r="E47" s="1"/>
      <c r="F47" s="1">
        <f t="shared" ca="1" si="4"/>
        <v>45</v>
      </c>
      <c r="G47" s="19">
        <f t="shared" ca="1" si="1"/>
        <v>49248</v>
      </c>
      <c r="H47" s="20">
        <f t="shared" ca="1" si="2"/>
        <v>0.40375000000000005</v>
      </c>
      <c r="I47" s="1"/>
      <c r="J47" s="1"/>
      <c r="K47" s="1"/>
      <c r="L47" s="3"/>
      <c r="M47" s="1"/>
      <c r="N47" s="3">
        <f t="shared" ca="1" si="11"/>
        <v>2034</v>
      </c>
      <c r="O47" s="3">
        <f t="shared" ca="1" si="12"/>
        <v>10</v>
      </c>
      <c r="P47" s="14">
        <f t="shared" ca="1" si="13"/>
        <v>49248</v>
      </c>
      <c r="Q47" s="4">
        <f t="shared" ca="1" si="10"/>
        <v>49248</v>
      </c>
      <c r="R47" s="6" t="str">
        <f t="shared" ca="1" si="17"/>
        <v/>
      </c>
      <c r="S47" s="5">
        <f t="shared" ca="1" si="14"/>
        <v>0.40375000000000005</v>
      </c>
      <c r="T47" s="5" t="str">
        <f t="shared" ca="1" si="16"/>
        <v/>
      </c>
      <c r="U47" s="5">
        <f t="shared" ca="1" si="15"/>
        <v>0.40375000000000005</v>
      </c>
    </row>
    <row r="48" spans="1:21" x14ac:dyDescent="0.2">
      <c r="A48" s="1"/>
      <c r="B48" s="1"/>
      <c r="C48" s="1"/>
      <c r="D48" s="1"/>
      <c r="E48" s="1"/>
      <c r="F48" s="1">
        <f t="shared" ca="1" si="4"/>
        <v>46</v>
      </c>
      <c r="G48" s="19">
        <f t="shared" ca="1" si="1"/>
        <v>49340</v>
      </c>
      <c r="H48" s="20">
        <f t="shared" ca="1" si="2"/>
        <v>0.40375000000000005</v>
      </c>
      <c r="I48" s="1"/>
      <c r="J48" s="1"/>
      <c r="K48" s="1"/>
      <c r="L48" s="3"/>
      <c r="M48" s="1"/>
      <c r="N48" s="3">
        <f t="shared" ca="1" si="11"/>
        <v>2035</v>
      </c>
      <c r="O48" s="3">
        <f t="shared" ca="1" si="12"/>
        <v>1</v>
      </c>
      <c r="P48" s="14">
        <f t="shared" ca="1" si="13"/>
        <v>49340</v>
      </c>
      <c r="Q48" s="4">
        <f t="shared" ca="1" si="10"/>
        <v>49340</v>
      </c>
      <c r="R48" s="6" t="str">
        <f t="shared" ca="1" si="17"/>
        <v/>
      </c>
      <c r="S48" s="5">
        <f t="shared" ca="1" si="14"/>
        <v>0.40375000000000005</v>
      </c>
      <c r="T48" s="5" t="str">
        <f t="shared" ca="1" si="16"/>
        <v/>
      </c>
      <c r="U48" s="5">
        <f t="shared" ca="1" si="15"/>
        <v>0.40375000000000005</v>
      </c>
    </row>
    <row r="49" spans="1:21" x14ac:dyDescent="0.2">
      <c r="A49" s="1"/>
      <c r="B49" s="1"/>
      <c r="C49" s="1"/>
      <c r="D49" s="1"/>
      <c r="E49" s="1"/>
      <c r="F49" s="1">
        <f t="shared" ca="1" si="4"/>
        <v>47</v>
      </c>
      <c r="G49" s="19">
        <f t="shared" ca="1" si="1"/>
        <v>49430</v>
      </c>
      <c r="H49" s="20">
        <f t="shared" ca="1" si="2"/>
        <v>0.40375000000000005</v>
      </c>
      <c r="I49" s="1"/>
      <c r="J49" s="1"/>
      <c r="K49" s="1"/>
      <c r="L49" s="3"/>
      <c r="M49" s="1"/>
      <c r="N49" s="3">
        <f t="shared" ca="1" si="11"/>
        <v>2035</v>
      </c>
      <c r="O49" s="3">
        <f t="shared" ca="1" si="12"/>
        <v>4</v>
      </c>
      <c r="P49" s="14">
        <f t="shared" ca="1" si="13"/>
        <v>49430</v>
      </c>
      <c r="Q49" s="4">
        <f t="shared" ca="1" si="10"/>
        <v>49430</v>
      </c>
      <c r="R49" s="6" t="str">
        <f t="shared" ca="1" si="17"/>
        <v/>
      </c>
      <c r="S49" s="5">
        <f t="shared" ca="1" si="14"/>
        <v>0.40375000000000005</v>
      </c>
      <c r="T49" s="5" t="str">
        <f t="shared" ca="1" si="16"/>
        <v/>
      </c>
      <c r="U49" s="5">
        <f t="shared" ca="1" si="15"/>
        <v>0.40375000000000005</v>
      </c>
    </row>
    <row r="50" spans="1:21" x14ac:dyDescent="0.2">
      <c r="A50" s="1"/>
      <c r="B50" s="1"/>
      <c r="C50" s="1"/>
      <c r="D50" s="1"/>
      <c r="E50" s="1"/>
      <c r="F50" s="1">
        <f t="shared" ca="1" si="4"/>
        <v>48</v>
      </c>
      <c r="G50" s="19">
        <f t="shared" ca="1" si="1"/>
        <v>49521</v>
      </c>
      <c r="H50" s="20">
        <f t="shared" ca="1" si="2"/>
        <v>0.40375000000000005</v>
      </c>
      <c r="I50" s="1"/>
      <c r="J50" s="1"/>
      <c r="K50" s="1"/>
      <c r="L50" s="3"/>
      <c r="M50" s="1"/>
      <c r="N50" s="3">
        <f t="shared" ca="1" si="11"/>
        <v>2035</v>
      </c>
      <c r="O50" s="3">
        <f t="shared" ca="1" si="12"/>
        <v>7</v>
      </c>
      <c r="P50" s="14">
        <f t="shared" ca="1" si="13"/>
        <v>49521</v>
      </c>
      <c r="Q50" s="4">
        <f t="shared" ca="1" si="10"/>
        <v>49521</v>
      </c>
      <c r="R50" s="6" t="str">
        <f t="shared" ca="1" si="17"/>
        <v/>
      </c>
      <c r="S50" s="5">
        <f t="shared" ca="1" si="14"/>
        <v>0.40375000000000005</v>
      </c>
      <c r="T50" s="5" t="str">
        <f t="shared" ca="1" si="16"/>
        <v/>
      </c>
      <c r="U50" s="5">
        <f t="shared" ca="1" si="15"/>
        <v>0.40375000000000005</v>
      </c>
    </row>
    <row r="51" spans="1:21" x14ac:dyDescent="0.2">
      <c r="A51" s="1"/>
      <c r="B51" s="1"/>
      <c r="C51" s="1"/>
      <c r="D51" s="1"/>
      <c r="E51" s="1"/>
      <c r="F51" s="1">
        <f t="shared" ca="1" si="4"/>
        <v>49</v>
      </c>
      <c r="G51" s="19">
        <f t="shared" ca="1" si="1"/>
        <v>49613</v>
      </c>
      <c r="H51" s="20">
        <f t="shared" ca="1" si="2"/>
        <v>0.40375000000000005</v>
      </c>
      <c r="I51" s="1"/>
      <c r="J51" s="1"/>
      <c r="K51" s="1"/>
      <c r="L51" s="3"/>
      <c r="M51" s="1"/>
      <c r="N51" s="3">
        <f t="shared" ca="1" si="11"/>
        <v>2035</v>
      </c>
      <c r="O51" s="3">
        <f t="shared" ca="1" si="12"/>
        <v>10</v>
      </c>
      <c r="P51" s="14">
        <f t="shared" ca="1" si="13"/>
        <v>49613</v>
      </c>
      <c r="Q51" s="4">
        <f t="shared" ca="1" si="10"/>
        <v>49613</v>
      </c>
      <c r="R51" s="6" t="str">
        <f t="shared" ca="1" si="17"/>
        <v/>
      </c>
      <c r="S51" s="5">
        <f t="shared" ca="1" si="14"/>
        <v>0.40375000000000005</v>
      </c>
      <c r="T51" s="5" t="str">
        <f t="shared" ca="1" si="16"/>
        <v/>
      </c>
      <c r="U51" s="5">
        <f t="shared" ca="1" si="15"/>
        <v>0.40375000000000005</v>
      </c>
    </row>
    <row r="52" spans="1:21" x14ac:dyDescent="0.2">
      <c r="A52" s="1"/>
      <c r="B52" s="1"/>
      <c r="C52" s="1"/>
      <c r="D52" s="1"/>
      <c r="E52" s="1"/>
      <c r="F52" s="1">
        <f t="shared" ca="1" si="4"/>
        <v>50</v>
      </c>
      <c r="G52" s="19">
        <f t="shared" ca="1" si="1"/>
        <v>49705</v>
      </c>
      <c r="H52" s="20">
        <f t="shared" ca="1" si="2"/>
        <v>0.40375000000000005</v>
      </c>
      <c r="I52" s="1"/>
      <c r="J52" s="1"/>
      <c r="K52" s="1"/>
      <c r="L52" s="3"/>
      <c r="M52" s="1"/>
      <c r="N52" s="3">
        <f t="shared" ca="1" si="11"/>
        <v>2036</v>
      </c>
      <c r="O52" s="3">
        <f t="shared" ca="1" si="12"/>
        <v>1</v>
      </c>
      <c r="P52" s="14">
        <f t="shared" ca="1" si="13"/>
        <v>49705</v>
      </c>
      <c r="Q52" s="4">
        <f t="shared" ca="1" si="10"/>
        <v>49705</v>
      </c>
      <c r="R52" s="6" t="str">
        <f t="shared" ca="1" si="17"/>
        <v/>
      </c>
      <c r="S52" s="5">
        <f t="shared" ca="1" si="14"/>
        <v>0.40375000000000005</v>
      </c>
      <c r="T52" s="5" t="str">
        <f t="shared" ca="1" si="16"/>
        <v/>
      </c>
      <c r="U52" s="5">
        <f t="shared" ca="1" si="15"/>
        <v>0.40375000000000005</v>
      </c>
    </row>
    <row r="53" spans="1:21" x14ac:dyDescent="0.2">
      <c r="A53" s="1"/>
      <c r="B53" s="1"/>
      <c r="C53" s="1"/>
      <c r="D53" s="1"/>
      <c r="E53" s="1"/>
      <c r="F53" s="1">
        <f t="shared" ca="1" si="4"/>
        <v>51</v>
      </c>
      <c r="G53" s="19">
        <f t="shared" ca="1" si="1"/>
        <v>49796</v>
      </c>
      <c r="H53" s="20">
        <f t="shared" ca="1" si="2"/>
        <v>0.40375000000000005</v>
      </c>
      <c r="I53" s="1"/>
      <c r="J53" s="1"/>
      <c r="K53" s="1"/>
      <c r="L53" s="3"/>
      <c r="M53" s="1"/>
      <c r="N53" s="3">
        <f t="shared" ca="1" si="11"/>
        <v>2036</v>
      </c>
      <c r="O53" s="3">
        <f t="shared" ca="1" si="12"/>
        <v>4</v>
      </c>
      <c r="P53" s="14">
        <f t="shared" ca="1" si="13"/>
        <v>49796</v>
      </c>
      <c r="Q53" s="4">
        <f t="shared" ca="1" si="10"/>
        <v>49796</v>
      </c>
      <c r="R53" s="6" t="str">
        <f t="shared" ca="1" si="17"/>
        <v/>
      </c>
      <c r="S53" s="5">
        <f t="shared" ca="1" si="14"/>
        <v>0.40375000000000005</v>
      </c>
      <c r="T53" s="5" t="str">
        <f t="shared" ca="1" si="16"/>
        <v/>
      </c>
      <c r="U53" s="5">
        <f t="shared" ca="1" si="15"/>
        <v>0.40375000000000005</v>
      </c>
    </row>
    <row r="54" spans="1:21" x14ac:dyDescent="0.2">
      <c r="A54" s="1"/>
      <c r="B54" s="1"/>
      <c r="C54" s="1"/>
      <c r="D54" s="1"/>
      <c r="E54" s="1"/>
      <c r="F54" s="1">
        <f t="shared" ca="1" si="4"/>
        <v>52</v>
      </c>
      <c r="G54" s="19">
        <f t="shared" ca="1" si="1"/>
        <v>49887</v>
      </c>
      <c r="H54" s="20">
        <f t="shared" ca="1" si="2"/>
        <v>0.40375000000000005</v>
      </c>
      <c r="I54" s="1"/>
      <c r="J54" s="1"/>
      <c r="K54" s="1"/>
      <c r="L54" s="3"/>
      <c r="M54" s="1"/>
      <c r="N54" s="3">
        <f t="shared" ca="1" si="11"/>
        <v>2036</v>
      </c>
      <c r="O54" s="3">
        <f t="shared" ca="1" si="12"/>
        <v>7</v>
      </c>
      <c r="P54" s="14">
        <f t="shared" ca="1" si="13"/>
        <v>49887</v>
      </c>
      <c r="Q54" s="4">
        <f t="shared" ca="1" si="10"/>
        <v>49887</v>
      </c>
      <c r="R54" s="6" t="str">
        <f t="shared" ca="1" si="17"/>
        <v/>
      </c>
      <c r="S54" s="5">
        <f t="shared" ca="1" si="14"/>
        <v>0.40375000000000005</v>
      </c>
      <c r="T54" s="5" t="str">
        <f t="shared" ca="1" si="16"/>
        <v/>
      </c>
      <c r="U54" s="5">
        <f t="shared" ca="1" si="15"/>
        <v>0.40375000000000005</v>
      </c>
    </row>
    <row r="55" spans="1:21" x14ac:dyDescent="0.2">
      <c r="A55" s="1"/>
      <c r="B55" s="1"/>
      <c r="C55" s="1"/>
      <c r="D55" s="1"/>
      <c r="E55" s="1"/>
      <c r="F55" s="1">
        <f t="shared" ca="1" si="4"/>
        <v>53</v>
      </c>
      <c r="G55" s="19">
        <f t="shared" ca="1" si="1"/>
        <v>49979</v>
      </c>
      <c r="H55" s="20">
        <f t="shared" ca="1" si="2"/>
        <v>0.40375000000000005</v>
      </c>
      <c r="I55" s="1"/>
      <c r="J55" s="1"/>
      <c r="K55" s="1"/>
      <c r="L55" s="3"/>
      <c r="M55" s="1"/>
      <c r="N55" s="3">
        <f t="shared" ca="1" si="11"/>
        <v>2036</v>
      </c>
      <c r="O55" s="3">
        <f t="shared" ca="1" si="12"/>
        <v>10</v>
      </c>
      <c r="P55" s="14">
        <f t="shared" ca="1" si="13"/>
        <v>49979</v>
      </c>
      <c r="Q55" s="4">
        <f t="shared" ca="1" si="10"/>
        <v>49979</v>
      </c>
      <c r="R55" s="6" t="str">
        <f t="shared" ca="1" si="17"/>
        <v/>
      </c>
      <c r="S55" s="5">
        <f t="shared" ca="1" si="14"/>
        <v>0.40375000000000005</v>
      </c>
      <c r="T55" s="5" t="str">
        <f t="shared" ca="1" si="16"/>
        <v/>
      </c>
      <c r="U55" s="5">
        <f t="shared" ca="1" si="15"/>
        <v>0.40375000000000005</v>
      </c>
    </row>
    <row r="56" spans="1:21" x14ac:dyDescent="0.2">
      <c r="A56" s="1"/>
      <c r="B56" s="1"/>
      <c r="C56" s="1"/>
      <c r="D56" s="1"/>
      <c r="E56" s="1"/>
      <c r="F56" s="1">
        <f t="shared" ca="1" si="4"/>
        <v>54</v>
      </c>
      <c r="G56" s="19">
        <f t="shared" ca="1" si="1"/>
        <v>50071</v>
      </c>
      <c r="H56" s="20">
        <f t="shared" ca="1" si="2"/>
        <v>0.40375000000000005</v>
      </c>
      <c r="I56" s="1"/>
      <c r="J56" s="1"/>
      <c r="K56" s="1"/>
      <c r="L56" s="3"/>
      <c r="M56" s="1"/>
      <c r="N56" s="3">
        <f t="shared" ca="1" si="11"/>
        <v>2037</v>
      </c>
      <c r="O56" s="3">
        <f t="shared" ca="1" si="12"/>
        <v>1</v>
      </c>
      <c r="P56" s="14">
        <f t="shared" ca="1" si="13"/>
        <v>50071</v>
      </c>
      <c r="Q56" s="4">
        <f t="shared" ca="1" si="10"/>
        <v>50071</v>
      </c>
      <c r="R56" s="6" t="str">
        <f t="shared" ca="1" si="17"/>
        <v/>
      </c>
      <c r="S56" s="5">
        <f t="shared" ca="1" si="14"/>
        <v>0.40375000000000005</v>
      </c>
      <c r="T56" s="5" t="str">
        <f t="shared" ca="1" si="16"/>
        <v/>
      </c>
      <c r="U56" s="5">
        <f t="shared" ca="1" si="15"/>
        <v>0.40375000000000005</v>
      </c>
    </row>
    <row r="57" spans="1:21" x14ac:dyDescent="0.2">
      <c r="A57" s="1"/>
      <c r="B57" s="1"/>
      <c r="C57" s="1"/>
      <c r="D57" s="1"/>
      <c r="E57" s="1"/>
      <c r="F57" s="1">
        <f t="shared" ca="1" si="4"/>
        <v>55</v>
      </c>
      <c r="G57" s="19">
        <f t="shared" ca="1" si="1"/>
        <v>50161</v>
      </c>
      <c r="H57" s="20">
        <f t="shared" ca="1" si="2"/>
        <v>0.40375000000000005</v>
      </c>
      <c r="I57" s="1"/>
      <c r="J57" s="1"/>
      <c r="K57" s="1"/>
      <c r="L57" s="3"/>
      <c r="M57" s="1"/>
      <c r="N57" s="3">
        <f t="shared" ca="1" si="11"/>
        <v>2037</v>
      </c>
      <c r="O57" s="3">
        <f t="shared" ca="1" si="12"/>
        <v>4</v>
      </c>
      <c r="P57" s="14">
        <f t="shared" ca="1" si="13"/>
        <v>50161</v>
      </c>
      <c r="Q57" s="4">
        <f t="shared" ca="1" si="10"/>
        <v>50161</v>
      </c>
      <c r="R57" s="6" t="str">
        <f t="shared" ca="1" si="17"/>
        <v/>
      </c>
      <c r="S57" s="5">
        <f t="shared" ca="1" si="14"/>
        <v>0.40375000000000005</v>
      </c>
      <c r="T57" s="5" t="str">
        <f t="shared" ca="1" si="16"/>
        <v/>
      </c>
      <c r="U57" s="5">
        <f t="shared" ca="1" si="15"/>
        <v>0.40375000000000005</v>
      </c>
    </row>
    <row r="58" spans="1:21" x14ac:dyDescent="0.2">
      <c r="A58" s="1"/>
      <c r="B58" s="1"/>
      <c r="C58" s="1"/>
      <c r="D58" s="1"/>
      <c r="E58" s="1"/>
      <c r="F58" s="1">
        <f t="shared" ca="1" si="4"/>
        <v>56</v>
      </c>
      <c r="G58" s="19">
        <f t="shared" ca="1" si="1"/>
        <v>50252</v>
      </c>
      <c r="H58" s="20">
        <f t="shared" ca="1" si="2"/>
        <v>0.40375000000000005</v>
      </c>
      <c r="I58" s="1"/>
      <c r="J58" s="1"/>
      <c r="K58" s="1"/>
      <c r="L58" s="3"/>
      <c r="M58" s="1"/>
      <c r="N58" s="3">
        <f t="shared" ca="1" si="11"/>
        <v>2037</v>
      </c>
      <c r="O58" s="3">
        <f t="shared" ca="1" si="12"/>
        <v>7</v>
      </c>
      <c r="P58" s="14">
        <f t="shared" ca="1" si="13"/>
        <v>50252</v>
      </c>
      <c r="Q58" s="4">
        <f t="shared" ca="1" si="10"/>
        <v>50252</v>
      </c>
      <c r="R58" s="6" t="str">
        <f t="shared" ca="1" si="17"/>
        <v/>
      </c>
      <c r="S58" s="5">
        <f t="shared" ca="1" si="14"/>
        <v>0.40375000000000005</v>
      </c>
      <c r="T58" s="5" t="str">
        <f t="shared" ca="1" si="16"/>
        <v/>
      </c>
      <c r="U58" s="5">
        <f t="shared" ca="1" si="15"/>
        <v>0.40375000000000005</v>
      </c>
    </row>
    <row r="59" spans="1:21" x14ac:dyDescent="0.2">
      <c r="A59" s="1"/>
      <c r="B59" s="1"/>
      <c r="C59" s="1"/>
      <c r="D59" s="1"/>
      <c r="E59" s="1"/>
      <c r="F59" s="1">
        <f t="shared" ca="1" si="4"/>
        <v>57</v>
      </c>
      <c r="G59" s="19">
        <f t="shared" ca="1" si="1"/>
        <v>50344</v>
      </c>
      <c r="H59" s="20">
        <f t="shared" ca="1" si="2"/>
        <v>0.40375000000000005</v>
      </c>
      <c r="I59" s="1"/>
      <c r="J59" s="1"/>
      <c r="K59" s="1"/>
      <c r="L59" s="3"/>
      <c r="M59" s="1"/>
      <c r="N59" s="3">
        <f t="shared" ca="1" si="11"/>
        <v>2037</v>
      </c>
      <c r="O59" s="3">
        <f t="shared" ca="1" si="12"/>
        <v>10</v>
      </c>
      <c r="P59" s="14">
        <f t="shared" ca="1" si="13"/>
        <v>50344</v>
      </c>
      <c r="Q59" s="4">
        <f t="shared" ca="1" si="10"/>
        <v>50344</v>
      </c>
      <c r="R59" s="6" t="str">
        <f t="shared" ca="1" si="17"/>
        <v/>
      </c>
      <c r="S59" s="5">
        <f t="shared" ca="1" si="14"/>
        <v>0.40375000000000005</v>
      </c>
      <c r="T59" s="5" t="str">
        <f t="shared" ca="1" si="16"/>
        <v/>
      </c>
      <c r="U59" s="5">
        <f t="shared" ca="1" si="15"/>
        <v>0.40375000000000005</v>
      </c>
    </row>
    <row r="60" spans="1:21" x14ac:dyDescent="0.2">
      <c r="A60" s="1"/>
      <c r="B60" s="1"/>
      <c r="C60" s="1"/>
      <c r="D60" s="1"/>
      <c r="E60" s="1"/>
      <c r="F60" s="1">
        <f t="shared" ca="1" si="4"/>
        <v>58</v>
      </c>
      <c r="G60" s="19">
        <f t="shared" ca="1" si="1"/>
        <v>50436</v>
      </c>
      <c r="H60" s="20">
        <f t="shared" ca="1" si="2"/>
        <v>0.40375000000000005</v>
      </c>
      <c r="I60" s="1"/>
      <c r="J60" s="1"/>
      <c r="K60" s="1"/>
      <c r="L60" s="3"/>
      <c r="M60" s="1"/>
      <c r="N60" s="3">
        <f t="shared" ca="1" si="11"/>
        <v>2038</v>
      </c>
      <c r="O60" s="3">
        <f t="shared" ca="1" si="12"/>
        <v>1</v>
      </c>
      <c r="P60" s="14">
        <f t="shared" ca="1" si="13"/>
        <v>50436</v>
      </c>
      <c r="Q60" s="4">
        <f t="shared" ca="1" si="10"/>
        <v>50436</v>
      </c>
      <c r="R60" s="6" t="str">
        <f t="shared" ca="1" si="17"/>
        <v/>
      </c>
      <c r="S60" s="5">
        <f t="shared" ca="1" si="14"/>
        <v>0.40375000000000005</v>
      </c>
      <c r="T60" s="5" t="str">
        <f t="shared" ca="1" si="16"/>
        <v/>
      </c>
      <c r="U60" s="5">
        <f t="shared" ca="1" si="15"/>
        <v>0.40375000000000005</v>
      </c>
    </row>
    <row r="61" spans="1:21" x14ac:dyDescent="0.2">
      <c r="A61" s="1"/>
      <c r="B61" s="1"/>
      <c r="C61" s="1"/>
      <c r="D61" s="1"/>
      <c r="E61" s="1"/>
      <c r="F61" s="1">
        <f t="shared" ca="1" si="4"/>
        <v>59</v>
      </c>
      <c r="G61" s="19">
        <f t="shared" ca="1" si="1"/>
        <v>50526</v>
      </c>
      <c r="H61" s="20">
        <f t="shared" ca="1" si="2"/>
        <v>0.40375000000000005</v>
      </c>
      <c r="I61" s="1"/>
      <c r="J61" s="1"/>
      <c r="K61" s="1"/>
      <c r="L61" s="3"/>
      <c r="M61" s="1"/>
      <c r="N61" s="3">
        <f t="shared" ca="1" si="11"/>
        <v>2038</v>
      </c>
      <c r="O61" s="3">
        <f t="shared" ca="1" si="12"/>
        <v>4</v>
      </c>
      <c r="P61" s="14">
        <f t="shared" ca="1" si="13"/>
        <v>50526</v>
      </c>
      <c r="Q61" s="4">
        <f t="shared" ca="1" si="10"/>
        <v>50526</v>
      </c>
      <c r="R61" s="6" t="str">
        <f t="shared" ca="1" si="17"/>
        <v/>
      </c>
      <c r="S61" s="5">
        <f t="shared" ca="1" si="14"/>
        <v>0.40375000000000005</v>
      </c>
      <c r="T61" s="5" t="str">
        <f t="shared" ca="1" si="16"/>
        <v/>
      </c>
      <c r="U61" s="5">
        <f t="shared" ca="1" si="15"/>
        <v>0.40375000000000005</v>
      </c>
    </row>
    <row r="62" spans="1:21" x14ac:dyDescent="0.2">
      <c r="A62" s="1"/>
      <c r="B62" s="1"/>
      <c r="C62" s="1"/>
      <c r="D62" s="1"/>
      <c r="E62" s="1"/>
      <c r="F62" s="1">
        <f t="shared" ca="1" si="4"/>
        <v>60</v>
      </c>
      <c r="G62" s="19">
        <f t="shared" ca="1" si="1"/>
        <v>50617</v>
      </c>
      <c r="H62" s="20">
        <f t="shared" ca="1" si="2"/>
        <v>0.40375000000000005</v>
      </c>
      <c r="I62" s="1"/>
      <c r="J62" s="1"/>
      <c r="K62" s="1"/>
      <c r="L62" s="3"/>
      <c r="M62" s="1"/>
      <c r="N62" s="3">
        <f t="shared" ca="1" si="11"/>
        <v>2038</v>
      </c>
      <c r="O62" s="3">
        <f t="shared" ca="1" si="12"/>
        <v>7</v>
      </c>
      <c r="P62" s="14">
        <f t="shared" ca="1" si="13"/>
        <v>50617</v>
      </c>
      <c r="Q62" s="4">
        <f t="shared" ca="1" si="10"/>
        <v>50617</v>
      </c>
      <c r="R62" s="6" t="str">
        <f t="shared" ca="1" si="17"/>
        <v/>
      </c>
      <c r="S62" s="5">
        <f t="shared" ca="1" si="14"/>
        <v>0.40375000000000005</v>
      </c>
      <c r="T62" s="5" t="str">
        <f t="shared" ca="1" si="16"/>
        <v/>
      </c>
      <c r="U62" s="5">
        <f t="shared" ca="1" si="15"/>
        <v>0.40375000000000005</v>
      </c>
    </row>
    <row r="63" spans="1:21" x14ac:dyDescent="0.2">
      <c r="A63" s="1"/>
      <c r="B63" s="1"/>
      <c r="C63" s="1"/>
      <c r="D63" s="1"/>
      <c r="E63" s="1"/>
      <c r="F63" s="1">
        <f t="shared" ca="1" si="4"/>
        <v>61</v>
      </c>
      <c r="G63" s="19">
        <f t="shared" ca="1" si="1"/>
        <v>50709</v>
      </c>
      <c r="H63" s="20">
        <f t="shared" ca="1" si="2"/>
        <v>0.40375000000000005</v>
      </c>
      <c r="I63" s="1"/>
      <c r="J63" s="1"/>
      <c r="K63" s="1"/>
      <c r="L63" s="3"/>
      <c r="M63" s="1"/>
      <c r="N63" s="3">
        <f t="shared" ca="1" si="11"/>
        <v>2038</v>
      </c>
      <c r="O63" s="3">
        <f t="shared" ca="1" si="12"/>
        <v>10</v>
      </c>
      <c r="P63" s="14">
        <f t="shared" ca="1" si="13"/>
        <v>50709</v>
      </c>
      <c r="Q63" s="4">
        <f t="shared" ca="1" si="10"/>
        <v>50709</v>
      </c>
      <c r="R63" s="6" t="str">
        <f t="shared" ca="1" si="17"/>
        <v/>
      </c>
      <c r="S63" s="5">
        <f t="shared" ca="1" si="14"/>
        <v>0.40375000000000005</v>
      </c>
      <c r="T63" s="5" t="str">
        <f t="shared" ca="1" si="16"/>
        <v/>
      </c>
      <c r="U63" s="5">
        <f t="shared" ca="1" si="15"/>
        <v>0.40375000000000005</v>
      </c>
    </row>
    <row r="64" spans="1:21" x14ac:dyDescent="0.2">
      <c r="A64" s="1"/>
      <c r="B64" s="1"/>
      <c r="C64" s="1"/>
      <c r="D64" s="1"/>
      <c r="E64" s="1"/>
      <c r="F64" s="1">
        <f t="shared" ca="1" si="4"/>
        <v>62</v>
      </c>
      <c r="G64" s="19">
        <f t="shared" ca="1" si="1"/>
        <v>50801</v>
      </c>
      <c r="H64" s="20">
        <f t="shared" ca="1" si="2"/>
        <v>0.40375000000000005</v>
      </c>
      <c r="I64" s="1"/>
      <c r="J64" s="1"/>
      <c r="K64" s="1"/>
      <c r="L64" s="3"/>
      <c r="M64" s="1"/>
      <c r="N64" s="3">
        <f t="shared" ca="1" si="11"/>
        <v>2039</v>
      </c>
      <c r="O64" s="3">
        <f t="shared" ca="1" si="12"/>
        <v>1</v>
      </c>
      <c r="P64" s="14">
        <f t="shared" ca="1" si="13"/>
        <v>50801</v>
      </c>
      <c r="Q64" s="4">
        <f t="shared" ca="1" si="10"/>
        <v>50801</v>
      </c>
      <c r="R64" s="6" t="str">
        <f t="shared" ca="1" si="17"/>
        <v/>
      </c>
      <c r="S64" s="5">
        <f t="shared" ca="1" si="14"/>
        <v>0.40375000000000005</v>
      </c>
      <c r="T64" s="5" t="str">
        <f t="shared" ca="1" si="16"/>
        <v/>
      </c>
      <c r="U64" s="5">
        <f t="shared" ca="1" si="15"/>
        <v>0.40375000000000005</v>
      </c>
    </row>
    <row r="65" spans="1:21" x14ac:dyDescent="0.2">
      <c r="A65" s="1"/>
      <c r="B65" s="1"/>
      <c r="C65" s="1"/>
      <c r="D65" s="1"/>
      <c r="E65" s="1"/>
      <c r="F65" s="1">
        <f t="shared" ca="1" si="4"/>
        <v>63</v>
      </c>
      <c r="G65" s="19">
        <f t="shared" ca="1" si="1"/>
        <v>50891</v>
      </c>
      <c r="H65" s="20">
        <f t="shared" ca="1" si="2"/>
        <v>0.40375000000000005</v>
      </c>
      <c r="I65" s="1"/>
      <c r="J65" s="1"/>
      <c r="K65" s="1"/>
      <c r="L65" s="3"/>
      <c r="M65" s="1"/>
      <c r="N65" s="3">
        <f t="shared" ca="1" si="11"/>
        <v>2039</v>
      </c>
      <c r="O65" s="3">
        <f t="shared" ca="1" si="12"/>
        <v>4</v>
      </c>
      <c r="P65" s="14">
        <f t="shared" ca="1" si="13"/>
        <v>50891</v>
      </c>
      <c r="Q65" s="4">
        <f t="shared" ca="1" si="10"/>
        <v>50891</v>
      </c>
      <c r="R65" s="6" t="str">
        <f t="shared" ca="1" si="17"/>
        <v/>
      </c>
      <c r="S65" s="5">
        <f t="shared" ca="1" si="14"/>
        <v>0.40375000000000005</v>
      </c>
      <c r="T65" s="5" t="str">
        <f t="shared" ca="1" si="16"/>
        <v/>
      </c>
      <c r="U65" s="5">
        <f t="shared" ca="1" si="15"/>
        <v>0.40375000000000005</v>
      </c>
    </row>
    <row r="66" spans="1:21" x14ac:dyDescent="0.2">
      <c r="A66" s="1"/>
      <c r="B66" s="1"/>
      <c r="C66" s="1"/>
      <c r="D66" s="1"/>
      <c r="E66" s="1"/>
      <c r="F66" s="1">
        <f t="shared" ca="1" si="4"/>
        <v>64</v>
      </c>
      <c r="G66" s="19">
        <f t="shared" ca="1" si="1"/>
        <v>50982</v>
      </c>
      <c r="H66" s="20">
        <f t="shared" ca="1" si="2"/>
        <v>0.40375000000000005</v>
      </c>
      <c r="I66" s="1"/>
      <c r="J66" s="1"/>
      <c r="K66" s="1"/>
      <c r="L66" s="3"/>
      <c r="M66" s="1"/>
      <c r="N66" s="3">
        <f t="shared" ca="1" si="11"/>
        <v>2039</v>
      </c>
      <c r="O66" s="3">
        <f t="shared" ca="1" si="12"/>
        <v>7</v>
      </c>
      <c r="P66" s="14">
        <f t="shared" ca="1" si="13"/>
        <v>50982</v>
      </c>
      <c r="Q66" s="4">
        <f t="shared" ca="1" si="10"/>
        <v>50982</v>
      </c>
      <c r="R66" s="6" t="str">
        <f t="shared" ca="1" si="17"/>
        <v/>
      </c>
      <c r="S66" s="5">
        <f t="shared" ca="1" si="14"/>
        <v>0.40375000000000005</v>
      </c>
      <c r="T66" s="5" t="str">
        <f t="shared" ca="1" si="16"/>
        <v/>
      </c>
      <c r="U66" s="5">
        <f t="shared" ca="1" si="15"/>
        <v>0.40375000000000005</v>
      </c>
    </row>
    <row r="67" spans="1:21" x14ac:dyDescent="0.2">
      <c r="A67" s="1"/>
      <c r="B67" s="1"/>
      <c r="C67" s="1"/>
      <c r="D67" s="1"/>
      <c r="E67" s="1"/>
      <c r="F67" s="1">
        <f t="shared" ca="1" si="4"/>
        <v>65</v>
      </c>
      <c r="G67" s="19">
        <f t="shared" ca="1" si="1"/>
        <v>51074</v>
      </c>
      <c r="H67" s="20">
        <f t="shared" ca="1" si="2"/>
        <v>0.40375000000000005</v>
      </c>
      <c r="I67" s="1"/>
      <c r="J67" s="1"/>
      <c r="K67" s="1"/>
      <c r="L67" s="3"/>
      <c r="M67" s="1"/>
      <c r="N67" s="3">
        <f t="shared" ca="1" si="11"/>
        <v>2039</v>
      </c>
      <c r="O67" s="3">
        <f t="shared" ca="1" si="12"/>
        <v>10</v>
      </c>
      <c r="P67" s="14">
        <f t="shared" ca="1" si="13"/>
        <v>51074</v>
      </c>
      <c r="Q67" s="4">
        <f t="shared" ca="1" si="10"/>
        <v>51074</v>
      </c>
      <c r="R67" s="6" t="str">
        <f t="shared" ca="1" si="17"/>
        <v/>
      </c>
      <c r="S67" s="5">
        <f t="shared" ca="1" si="14"/>
        <v>0.40375000000000005</v>
      </c>
      <c r="T67" s="5" t="str">
        <f t="shared" ca="1" si="16"/>
        <v/>
      </c>
      <c r="U67" s="5">
        <f t="shared" ca="1" si="15"/>
        <v>0.40375000000000005</v>
      </c>
    </row>
    <row r="68" spans="1:21" x14ac:dyDescent="0.2">
      <c r="A68" s="1"/>
      <c r="B68" s="1"/>
      <c r="C68" s="1"/>
      <c r="D68" s="1"/>
      <c r="E68" s="1"/>
      <c r="F68" s="1">
        <f t="shared" ca="1" si="4"/>
        <v>66</v>
      </c>
      <c r="G68" s="19">
        <f t="shared" ca="1" si="1"/>
        <v>51166</v>
      </c>
      <c r="H68" s="20">
        <f t="shared" ca="1" si="2"/>
        <v>0.40375000000000005</v>
      </c>
      <c r="I68" s="1"/>
      <c r="J68" s="1"/>
      <c r="K68" s="1"/>
      <c r="L68" s="3"/>
      <c r="M68" s="1"/>
      <c r="N68" s="3">
        <f t="shared" ca="1" si="11"/>
        <v>2040</v>
      </c>
      <c r="O68" s="3">
        <f t="shared" ca="1" si="12"/>
        <v>1</v>
      </c>
      <c r="P68" s="14">
        <f t="shared" ca="1" si="13"/>
        <v>51166</v>
      </c>
      <c r="Q68" s="4">
        <f t="shared" ca="1" si="10"/>
        <v>51166</v>
      </c>
      <c r="R68" s="6" t="str">
        <f t="shared" ca="1" si="17"/>
        <v/>
      </c>
      <c r="S68" s="5">
        <f t="shared" ref="S68:S99" ca="1" si="18">IF(Q68&lt;=$E$19, $B$14, $B$22) * IF(Q68&lt;$E$12,1,IF(AND(R68=1,Q68&gt;Q67),(Q68-Q67)/(P68-Q67),0))</f>
        <v>0.40375000000000005</v>
      </c>
      <c r="T68" s="5" t="str">
        <f t="shared" ca="1" si="16"/>
        <v/>
      </c>
      <c r="U68" s="5">
        <f t="shared" ref="U68:U99" ca="1" si="19">S68+T68</f>
        <v>0.40375000000000005</v>
      </c>
    </row>
    <row r="69" spans="1:21" x14ac:dyDescent="0.2">
      <c r="A69" s="1"/>
      <c r="B69" s="1"/>
      <c r="C69" s="1"/>
      <c r="D69" s="1"/>
      <c r="E69" s="1"/>
      <c r="F69" s="1">
        <f t="shared" ca="1" si="4"/>
        <v>67</v>
      </c>
      <c r="G69" s="19">
        <f t="shared" ref="G69:G103" ca="1" si="20">IF(OR(R69=1,P69&lt;=$E$12),Q69,"")</f>
        <v>51257</v>
      </c>
      <c r="H69" s="20">
        <f t="shared" ref="H69:H103" ca="1" si="21">IF(OR(R69=1,P69&lt;=$E$12),U69,"")</f>
        <v>0.40375000000000005</v>
      </c>
      <c r="I69" s="1"/>
      <c r="J69" s="1"/>
      <c r="K69" s="1"/>
      <c r="L69" s="3"/>
      <c r="M69" s="1"/>
      <c r="N69" s="3">
        <f t="shared" ca="1" si="11"/>
        <v>2040</v>
      </c>
      <c r="O69" s="3">
        <f t="shared" ca="1" si="12"/>
        <v>4</v>
      </c>
      <c r="P69" s="14">
        <f t="shared" ca="1" si="13"/>
        <v>51257</v>
      </c>
      <c r="Q69" s="4">
        <f t="shared" ca="1" si="10"/>
        <v>51257</v>
      </c>
      <c r="R69" s="6" t="str">
        <f t="shared" ca="1" si="17"/>
        <v/>
      </c>
      <c r="S69" s="5">
        <f t="shared" ca="1" si="18"/>
        <v>0.40375000000000005</v>
      </c>
      <c r="T69" s="5" t="str">
        <f t="shared" ref="T69:T101" ca="1" si="22">IF(R69=1,$B$8,"")</f>
        <v/>
      </c>
      <c r="U69" s="5">
        <f t="shared" ca="1" si="19"/>
        <v>0.40375000000000005</v>
      </c>
    </row>
    <row r="70" spans="1:21" x14ac:dyDescent="0.2">
      <c r="A70" s="1"/>
      <c r="B70" s="1"/>
      <c r="C70" s="1"/>
      <c r="D70" s="1"/>
      <c r="E70" s="1"/>
      <c r="F70" s="1">
        <f t="shared" ref="F70:F123" ca="1" si="23">IF(OR(R70=1,P70&lt;=$E$12),F69+1,"")</f>
        <v>68</v>
      </c>
      <c r="G70" s="19">
        <f t="shared" ca="1" si="20"/>
        <v>51348</v>
      </c>
      <c r="H70" s="20">
        <f t="shared" ca="1" si="21"/>
        <v>0.40375000000000005</v>
      </c>
      <c r="I70" s="1"/>
      <c r="J70" s="1"/>
      <c r="K70" s="1"/>
      <c r="L70" s="3"/>
      <c r="M70" s="1"/>
      <c r="N70" s="3">
        <f t="shared" ca="1" si="11"/>
        <v>2040</v>
      </c>
      <c r="O70" s="3">
        <f t="shared" ca="1" si="12"/>
        <v>7</v>
      </c>
      <c r="P70" s="14">
        <f t="shared" ca="1" si="13"/>
        <v>51348</v>
      </c>
      <c r="Q70" s="4">
        <f t="shared" ca="1" si="10"/>
        <v>51348</v>
      </c>
      <c r="R70" s="6" t="str">
        <f t="shared" ca="1" si="17"/>
        <v/>
      </c>
      <c r="S70" s="5">
        <f t="shared" ca="1" si="18"/>
        <v>0.40375000000000005</v>
      </c>
      <c r="T70" s="5" t="str">
        <f t="shared" ca="1" si="22"/>
        <v/>
      </c>
      <c r="U70" s="5">
        <f t="shared" ca="1" si="19"/>
        <v>0.40375000000000005</v>
      </c>
    </row>
    <row r="71" spans="1:21" x14ac:dyDescent="0.2">
      <c r="A71" s="1"/>
      <c r="B71" s="1"/>
      <c r="C71" s="1"/>
      <c r="D71" s="1"/>
      <c r="E71" s="1"/>
      <c r="F71" s="1">
        <f t="shared" ca="1" si="23"/>
        <v>69</v>
      </c>
      <c r="G71" s="19">
        <f t="shared" ca="1" si="20"/>
        <v>51440</v>
      </c>
      <c r="H71" s="20">
        <f t="shared" ca="1" si="21"/>
        <v>0.40375000000000005</v>
      </c>
      <c r="I71" s="1"/>
      <c r="J71" s="1"/>
      <c r="K71" s="1"/>
      <c r="L71" s="3"/>
      <c r="M71" s="1"/>
      <c r="N71" s="3">
        <f t="shared" ca="1" si="11"/>
        <v>2040</v>
      </c>
      <c r="O71" s="3">
        <f t="shared" ca="1" si="12"/>
        <v>10</v>
      </c>
      <c r="P71" s="14">
        <f t="shared" ca="1" si="13"/>
        <v>51440</v>
      </c>
      <c r="Q71" s="4">
        <f t="shared" ref="Q71:Q101" ca="1" si="24">MIN(P71,$E$12)</f>
        <v>51440</v>
      </c>
      <c r="R71" s="6" t="str">
        <f t="shared" ref="R71:R101" ca="1" si="25">IF(AND(Q71=$E$12,Q70&lt;$E$12),1,"")</f>
        <v/>
      </c>
      <c r="S71" s="5">
        <f t="shared" ca="1" si="18"/>
        <v>0.40375000000000005</v>
      </c>
      <c r="T71" s="5" t="str">
        <f t="shared" ca="1" si="22"/>
        <v/>
      </c>
      <c r="U71" s="5">
        <f t="shared" ca="1" si="19"/>
        <v>0.40375000000000005</v>
      </c>
    </row>
    <row r="72" spans="1:21" x14ac:dyDescent="0.2">
      <c r="A72" s="1"/>
      <c r="B72" s="1"/>
      <c r="C72" s="1"/>
      <c r="D72" s="1"/>
      <c r="E72" s="1"/>
      <c r="F72" s="1">
        <f t="shared" ca="1" si="23"/>
        <v>70</v>
      </c>
      <c r="G72" s="19">
        <f t="shared" ca="1" si="20"/>
        <v>51532</v>
      </c>
      <c r="H72" s="20">
        <f t="shared" ca="1" si="21"/>
        <v>0.40375000000000005</v>
      </c>
      <c r="I72" s="1"/>
      <c r="J72" s="1"/>
      <c r="K72" s="1"/>
      <c r="L72" s="3"/>
      <c r="M72" s="1"/>
      <c r="N72" s="3">
        <f t="shared" ca="1" si="11"/>
        <v>2041</v>
      </c>
      <c r="O72" s="3">
        <f t="shared" ca="1" si="12"/>
        <v>1</v>
      </c>
      <c r="P72" s="14">
        <f t="shared" ca="1" si="13"/>
        <v>51532</v>
      </c>
      <c r="Q72" s="4">
        <f t="shared" ca="1" si="24"/>
        <v>51532</v>
      </c>
      <c r="R72" s="6" t="str">
        <f t="shared" ca="1" si="25"/>
        <v/>
      </c>
      <c r="S72" s="5">
        <f t="shared" ca="1" si="18"/>
        <v>0.40375000000000005</v>
      </c>
      <c r="T72" s="5" t="str">
        <f t="shared" ca="1" si="22"/>
        <v/>
      </c>
      <c r="U72" s="5">
        <f t="shared" ca="1" si="19"/>
        <v>0.40375000000000005</v>
      </c>
    </row>
    <row r="73" spans="1:21" x14ac:dyDescent="0.2">
      <c r="A73" s="1"/>
      <c r="B73" s="1"/>
      <c r="C73" s="1"/>
      <c r="D73" s="1"/>
      <c r="E73" s="1"/>
      <c r="F73" s="1">
        <f t="shared" ca="1" si="23"/>
        <v>71</v>
      </c>
      <c r="G73" s="19">
        <f t="shared" ca="1" si="20"/>
        <v>51622</v>
      </c>
      <c r="H73" s="20">
        <f t="shared" ca="1" si="21"/>
        <v>0.40375000000000005</v>
      </c>
      <c r="I73" s="1"/>
      <c r="J73" s="1"/>
      <c r="K73" s="1"/>
      <c r="L73" s="3"/>
      <c r="M73" s="1"/>
      <c r="N73" s="3">
        <f t="shared" ca="1" si="11"/>
        <v>2041</v>
      </c>
      <c r="O73" s="3">
        <f t="shared" ca="1" si="12"/>
        <v>4</v>
      </c>
      <c r="P73" s="14">
        <f t="shared" ca="1" si="13"/>
        <v>51622</v>
      </c>
      <c r="Q73" s="4">
        <f t="shared" ca="1" si="24"/>
        <v>51622</v>
      </c>
      <c r="R73" s="6" t="str">
        <f t="shared" ca="1" si="25"/>
        <v/>
      </c>
      <c r="S73" s="5">
        <f t="shared" ca="1" si="18"/>
        <v>0.40375000000000005</v>
      </c>
      <c r="T73" s="5" t="str">
        <f t="shared" ca="1" si="22"/>
        <v/>
      </c>
      <c r="U73" s="5">
        <f t="shared" ca="1" si="19"/>
        <v>0.40375000000000005</v>
      </c>
    </row>
    <row r="74" spans="1:21" x14ac:dyDescent="0.2">
      <c r="A74" s="1"/>
      <c r="B74" s="1"/>
      <c r="C74" s="1"/>
      <c r="D74" s="1"/>
      <c r="E74" s="1"/>
      <c r="F74" s="1">
        <f t="shared" ca="1" si="23"/>
        <v>72</v>
      </c>
      <c r="G74" s="19">
        <f t="shared" ca="1" si="20"/>
        <v>51713</v>
      </c>
      <c r="H74" s="20">
        <f t="shared" ca="1" si="21"/>
        <v>0.40375000000000005</v>
      </c>
      <c r="I74" s="1"/>
      <c r="J74" s="1"/>
      <c r="K74" s="1"/>
      <c r="L74" s="3"/>
      <c r="M74" s="1"/>
      <c r="N74" s="3">
        <f t="shared" ca="1" si="11"/>
        <v>2041</v>
      </c>
      <c r="O74" s="3">
        <f t="shared" ca="1" si="12"/>
        <v>7</v>
      </c>
      <c r="P74" s="14">
        <f t="shared" ca="1" si="13"/>
        <v>51713</v>
      </c>
      <c r="Q74" s="4">
        <f t="shared" ca="1" si="24"/>
        <v>51713</v>
      </c>
      <c r="R74" s="6" t="str">
        <f t="shared" ca="1" si="25"/>
        <v/>
      </c>
      <c r="S74" s="5">
        <f t="shared" ca="1" si="18"/>
        <v>0.40375000000000005</v>
      </c>
      <c r="T74" s="5" t="str">
        <f t="shared" ca="1" si="22"/>
        <v/>
      </c>
      <c r="U74" s="5">
        <f t="shared" ca="1" si="19"/>
        <v>0.40375000000000005</v>
      </c>
    </row>
    <row r="75" spans="1:21" x14ac:dyDescent="0.2">
      <c r="A75" s="1"/>
      <c r="B75" s="1"/>
      <c r="C75" s="1"/>
      <c r="D75" s="1"/>
      <c r="E75" s="1"/>
      <c r="F75" s="1">
        <f t="shared" ca="1" si="23"/>
        <v>73</v>
      </c>
      <c r="G75" s="19">
        <f t="shared" ca="1" si="20"/>
        <v>51805</v>
      </c>
      <c r="H75" s="20">
        <f t="shared" ca="1" si="21"/>
        <v>0.40375000000000005</v>
      </c>
      <c r="I75" s="1"/>
      <c r="J75" s="1"/>
      <c r="K75" s="1"/>
      <c r="L75" s="3"/>
      <c r="M75" s="1"/>
      <c r="N75" s="3">
        <f t="shared" ca="1" si="11"/>
        <v>2041</v>
      </c>
      <c r="O75" s="3">
        <f t="shared" ca="1" si="12"/>
        <v>10</v>
      </c>
      <c r="P75" s="14">
        <f t="shared" ca="1" si="13"/>
        <v>51805</v>
      </c>
      <c r="Q75" s="4">
        <f t="shared" ca="1" si="24"/>
        <v>51805</v>
      </c>
      <c r="R75" s="6" t="str">
        <f t="shared" ca="1" si="25"/>
        <v/>
      </c>
      <c r="S75" s="5">
        <f t="shared" ca="1" si="18"/>
        <v>0.40375000000000005</v>
      </c>
      <c r="T75" s="5" t="str">
        <f t="shared" ca="1" si="22"/>
        <v/>
      </c>
      <c r="U75" s="5">
        <f t="shared" ca="1" si="19"/>
        <v>0.40375000000000005</v>
      </c>
    </row>
    <row r="76" spans="1:21" x14ac:dyDescent="0.2">
      <c r="A76" s="1"/>
      <c r="B76" s="1"/>
      <c r="C76" s="1"/>
      <c r="D76" s="1"/>
      <c r="E76" s="1"/>
      <c r="F76" s="1">
        <f t="shared" ca="1" si="23"/>
        <v>74</v>
      </c>
      <c r="G76" s="19">
        <f t="shared" ca="1" si="20"/>
        <v>51897</v>
      </c>
      <c r="H76" s="20">
        <f t="shared" ca="1" si="21"/>
        <v>0.40375000000000005</v>
      </c>
      <c r="I76" s="1"/>
      <c r="J76" s="1"/>
      <c r="K76" s="1"/>
      <c r="L76" s="3"/>
      <c r="M76" s="1"/>
      <c r="N76" s="3">
        <f t="shared" ca="1" si="11"/>
        <v>2042</v>
      </c>
      <c r="O76" s="3">
        <f t="shared" ca="1" si="12"/>
        <v>1</v>
      </c>
      <c r="P76" s="14">
        <f t="shared" ca="1" si="13"/>
        <v>51897</v>
      </c>
      <c r="Q76" s="4">
        <f t="shared" ca="1" si="24"/>
        <v>51897</v>
      </c>
      <c r="R76" s="6" t="str">
        <f t="shared" ca="1" si="25"/>
        <v/>
      </c>
      <c r="S76" s="5">
        <f t="shared" ca="1" si="18"/>
        <v>0.40375000000000005</v>
      </c>
      <c r="T76" s="5" t="str">
        <f t="shared" ca="1" si="22"/>
        <v/>
      </c>
      <c r="U76" s="5">
        <f t="shared" ca="1" si="19"/>
        <v>0.40375000000000005</v>
      </c>
    </row>
    <row r="77" spans="1:21" x14ac:dyDescent="0.2">
      <c r="A77" s="1"/>
      <c r="B77" s="1"/>
      <c r="C77" s="1"/>
      <c r="D77" s="1"/>
      <c r="E77" s="1"/>
      <c r="F77" s="1">
        <f t="shared" ca="1" si="23"/>
        <v>75</v>
      </c>
      <c r="G77" s="19">
        <f t="shared" ca="1" si="20"/>
        <v>51987</v>
      </c>
      <c r="H77" s="20">
        <f t="shared" ca="1" si="21"/>
        <v>0.40375000000000005</v>
      </c>
      <c r="I77" s="1"/>
      <c r="J77" s="1"/>
      <c r="K77" s="1"/>
      <c r="L77" s="3"/>
      <c r="M77" s="1"/>
      <c r="N77" s="3">
        <f t="shared" ca="1" si="11"/>
        <v>2042</v>
      </c>
      <c r="O77" s="3">
        <f t="shared" ca="1" si="12"/>
        <v>4</v>
      </c>
      <c r="P77" s="14">
        <f t="shared" ca="1" si="13"/>
        <v>51987</v>
      </c>
      <c r="Q77" s="4">
        <f t="shared" ca="1" si="24"/>
        <v>51987</v>
      </c>
      <c r="R77" s="6" t="str">
        <f t="shared" ca="1" si="25"/>
        <v/>
      </c>
      <c r="S77" s="5">
        <f t="shared" ca="1" si="18"/>
        <v>0.40375000000000005</v>
      </c>
      <c r="T77" s="5" t="str">
        <f t="shared" ca="1" si="22"/>
        <v/>
      </c>
      <c r="U77" s="5">
        <f t="shared" ca="1" si="19"/>
        <v>0.40375000000000005</v>
      </c>
    </row>
    <row r="78" spans="1:21" x14ac:dyDescent="0.2">
      <c r="A78" s="1"/>
      <c r="B78" s="1"/>
      <c r="C78" s="1"/>
      <c r="D78" s="1"/>
      <c r="E78" s="1"/>
      <c r="F78" s="1">
        <f t="shared" ca="1" si="23"/>
        <v>76</v>
      </c>
      <c r="G78" s="19">
        <f t="shared" ca="1" si="20"/>
        <v>52078</v>
      </c>
      <c r="H78" s="20">
        <f t="shared" ca="1" si="21"/>
        <v>0.40375000000000005</v>
      </c>
      <c r="I78" s="1"/>
      <c r="J78" s="1"/>
      <c r="K78" s="1"/>
      <c r="L78" s="3"/>
      <c r="M78" s="1"/>
      <c r="N78" s="3">
        <f t="shared" ca="1" si="11"/>
        <v>2042</v>
      </c>
      <c r="O78" s="3">
        <f t="shared" ca="1" si="12"/>
        <v>7</v>
      </c>
      <c r="P78" s="14">
        <f t="shared" ca="1" si="13"/>
        <v>52078</v>
      </c>
      <c r="Q78" s="4">
        <f t="shared" ca="1" si="24"/>
        <v>52078</v>
      </c>
      <c r="R78" s="6" t="str">
        <f t="shared" ca="1" si="25"/>
        <v/>
      </c>
      <c r="S78" s="5">
        <f t="shared" ca="1" si="18"/>
        <v>0.40375000000000005</v>
      </c>
      <c r="T78" s="5" t="str">
        <f t="shared" ca="1" si="22"/>
        <v/>
      </c>
      <c r="U78" s="5">
        <f t="shared" ca="1" si="19"/>
        <v>0.40375000000000005</v>
      </c>
    </row>
    <row r="79" spans="1:21" x14ac:dyDescent="0.2">
      <c r="A79" s="1"/>
      <c r="B79" s="1"/>
      <c r="C79" s="1"/>
      <c r="D79" s="1"/>
      <c r="E79" s="1"/>
      <c r="F79" s="1">
        <f t="shared" ca="1" si="23"/>
        <v>77</v>
      </c>
      <c r="G79" s="19">
        <f t="shared" ca="1" si="20"/>
        <v>52170</v>
      </c>
      <c r="H79" s="20">
        <f t="shared" ca="1" si="21"/>
        <v>0.40375000000000005</v>
      </c>
      <c r="I79" s="1"/>
      <c r="J79" s="1"/>
      <c r="K79" s="1"/>
      <c r="L79" s="3"/>
      <c r="M79" s="1"/>
      <c r="N79" s="3">
        <f t="shared" ca="1" si="11"/>
        <v>2042</v>
      </c>
      <c r="O79" s="3">
        <f t="shared" ca="1" si="12"/>
        <v>10</v>
      </c>
      <c r="P79" s="14">
        <f t="shared" ca="1" si="13"/>
        <v>52170</v>
      </c>
      <c r="Q79" s="4">
        <f t="shared" ca="1" si="24"/>
        <v>52170</v>
      </c>
      <c r="R79" s="6" t="str">
        <f t="shared" ca="1" si="25"/>
        <v/>
      </c>
      <c r="S79" s="5">
        <f t="shared" ca="1" si="18"/>
        <v>0.40375000000000005</v>
      </c>
      <c r="T79" s="5" t="str">
        <f t="shared" ca="1" si="22"/>
        <v/>
      </c>
      <c r="U79" s="5">
        <f t="shared" ca="1" si="19"/>
        <v>0.40375000000000005</v>
      </c>
    </row>
    <row r="80" spans="1:21" x14ac:dyDescent="0.2">
      <c r="A80" s="1"/>
      <c r="B80" s="1"/>
      <c r="C80" s="1"/>
      <c r="D80" s="1"/>
      <c r="E80" s="1"/>
      <c r="F80" s="1">
        <f t="shared" ca="1" si="23"/>
        <v>78</v>
      </c>
      <c r="G80" s="19">
        <f t="shared" ca="1" si="20"/>
        <v>52262</v>
      </c>
      <c r="H80" s="20">
        <f t="shared" ca="1" si="21"/>
        <v>0.40375000000000005</v>
      </c>
      <c r="I80" s="1"/>
      <c r="J80" s="1"/>
      <c r="K80" s="1"/>
      <c r="L80" s="3"/>
      <c r="M80" s="1"/>
      <c r="N80" s="3">
        <f t="shared" ca="1" si="11"/>
        <v>2043</v>
      </c>
      <c r="O80" s="3">
        <f t="shared" ca="1" si="12"/>
        <v>1</v>
      </c>
      <c r="P80" s="14">
        <f t="shared" ca="1" si="13"/>
        <v>52262</v>
      </c>
      <c r="Q80" s="4">
        <f t="shared" ca="1" si="24"/>
        <v>52262</v>
      </c>
      <c r="R80" s="6" t="str">
        <f t="shared" ca="1" si="25"/>
        <v/>
      </c>
      <c r="S80" s="5">
        <f t="shared" ca="1" si="18"/>
        <v>0.40375000000000005</v>
      </c>
      <c r="T80" s="5" t="str">
        <f t="shared" ca="1" si="22"/>
        <v/>
      </c>
      <c r="U80" s="5">
        <f t="shared" ca="1" si="19"/>
        <v>0.40375000000000005</v>
      </c>
    </row>
    <row r="81" spans="1:21" x14ac:dyDescent="0.2">
      <c r="A81" s="1"/>
      <c r="B81" s="1"/>
      <c r="C81" s="1"/>
      <c r="D81" s="1"/>
      <c r="E81" s="1"/>
      <c r="F81" s="1">
        <f t="shared" ca="1" si="23"/>
        <v>79</v>
      </c>
      <c r="G81" s="19">
        <f t="shared" ca="1" si="20"/>
        <v>52352</v>
      </c>
      <c r="H81" s="20">
        <f t="shared" ca="1" si="21"/>
        <v>0.40375000000000005</v>
      </c>
      <c r="I81" s="1"/>
      <c r="J81" s="1"/>
      <c r="K81" s="1"/>
      <c r="L81" s="3"/>
      <c r="M81" s="1"/>
      <c r="N81" s="3">
        <f t="shared" ca="1" si="11"/>
        <v>2043</v>
      </c>
      <c r="O81" s="3">
        <f t="shared" ca="1" si="12"/>
        <v>4</v>
      </c>
      <c r="P81" s="14">
        <f t="shared" ca="1" si="13"/>
        <v>52352</v>
      </c>
      <c r="Q81" s="4">
        <f t="shared" ca="1" si="24"/>
        <v>52352</v>
      </c>
      <c r="R81" s="6" t="str">
        <f t="shared" ca="1" si="25"/>
        <v/>
      </c>
      <c r="S81" s="5">
        <f t="shared" ca="1" si="18"/>
        <v>0.40375000000000005</v>
      </c>
      <c r="T81" s="5" t="str">
        <f t="shared" ca="1" si="22"/>
        <v/>
      </c>
      <c r="U81" s="5">
        <f t="shared" ca="1" si="19"/>
        <v>0.40375000000000005</v>
      </c>
    </row>
    <row r="82" spans="1:21" x14ac:dyDescent="0.2">
      <c r="A82" s="1"/>
      <c r="B82" s="1"/>
      <c r="C82" s="1"/>
      <c r="D82" s="1"/>
      <c r="E82" s="1"/>
      <c r="F82" s="1">
        <f t="shared" ca="1" si="23"/>
        <v>80</v>
      </c>
      <c r="G82" s="19">
        <f t="shared" ca="1" si="20"/>
        <v>52443</v>
      </c>
      <c r="H82" s="20">
        <f t="shared" ca="1" si="21"/>
        <v>0.40375000000000005</v>
      </c>
      <c r="I82" s="1"/>
      <c r="J82" s="1"/>
      <c r="K82" s="1"/>
      <c r="L82" s="3"/>
      <c r="M82" s="1"/>
      <c r="N82" s="3">
        <f t="shared" ca="1" si="11"/>
        <v>2043</v>
      </c>
      <c r="O82" s="3">
        <f t="shared" ca="1" si="12"/>
        <v>7</v>
      </c>
      <c r="P82" s="14">
        <f t="shared" ca="1" si="13"/>
        <v>52443</v>
      </c>
      <c r="Q82" s="4">
        <f t="shared" ca="1" si="24"/>
        <v>52443</v>
      </c>
      <c r="R82" s="6" t="str">
        <f t="shared" ca="1" si="25"/>
        <v/>
      </c>
      <c r="S82" s="5">
        <f t="shared" ca="1" si="18"/>
        <v>0.40375000000000005</v>
      </c>
      <c r="T82" s="5" t="str">
        <f t="shared" ca="1" si="22"/>
        <v/>
      </c>
      <c r="U82" s="5">
        <f t="shared" ca="1" si="19"/>
        <v>0.40375000000000005</v>
      </c>
    </row>
    <row r="83" spans="1:21" x14ac:dyDescent="0.2">
      <c r="A83" s="1"/>
      <c r="B83" s="1"/>
      <c r="C83" s="1"/>
      <c r="D83" s="1"/>
      <c r="E83" s="1"/>
      <c r="F83" s="1">
        <f t="shared" ca="1" si="23"/>
        <v>81</v>
      </c>
      <c r="G83" s="19">
        <f t="shared" ca="1" si="20"/>
        <v>52535</v>
      </c>
      <c r="H83" s="20">
        <f t="shared" ca="1" si="21"/>
        <v>0.40375000000000005</v>
      </c>
      <c r="I83" s="1"/>
      <c r="J83" s="1"/>
      <c r="K83" s="1"/>
      <c r="L83" s="3"/>
      <c r="M83" s="1"/>
      <c r="N83" s="3">
        <f t="shared" ref="N83:N124" ca="1" si="26">IF($O82&lt;10,N82,N82+1)</f>
        <v>2043</v>
      </c>
      <c r="O83" s="3">
        <f t="shared" ref="O83:O124" ca="1" si="27">IF($O82&lt;10,O82+3,O82+3-12)</f>
        <v>10</v>
      </c>
      <c r="P83" s="14">
        <f t="shared" ref="P83:P101" ca="1" si="28">DATE(N83,O83,1)+$B$16-1</f>
        <v>52535</v>
      </c>
      <c r="Q83" s="4">
        <f t="shared" ca="1" si="24"/>
        <v>52535</v>
      </c>
      <c r="R83" s="6" t="str">
        <f t="shared" ca="1" si="25"/>
        <v/>
      </c>
      <c r="S83" s="5">
        <f t="shared" ca="1" si="18"/>
        <v>0.40375000000000005</v>
      </c>
      <c r="T83" s="5" t="str">
        <f t="shared" ca="1" si="22"/>
        <v/>
      </c>
      <c r="U83" s="5">
        <f t="shared" ca="1" si="19"/>
        <v>0.40375000000000005</v>
      </c>
    </row>
    <row r="84" spans="1:21" x14ac:dyDescent="0.2">
      <c r="A84" s="1"/>
      <c r="B84" s="1"/>
      <c r="C84" s="1"/>
      <c r="D84" s="1"/>
      <c r="E84" s="1"/>
      <c r="F84" s="1">
        <f t="shared" ca="1" si="23"/>
        <v>82</v>
      </c>
      <c r="G84" s="19">
        <f t="shared" ca="1" si="20"/>
        <v>52627</v>
      </c>
      <c r="H84" s="20">
        <f t="shared" ca="1" si="21"/>
        <v>0.40375000000000005</v>
      </c>
      <c r="I84" s="1"/>
      <c r="J84" s="1"/>
      <c r="K84" s="1"/>
      <c r="L84" s="3"/>
      <c r="M84" s="1"/>
      <c r="N84" s="3">
        <f t="shared" ca="1" si="26"/>
        <v>2044</v>
      </c>
      <c r="O84" s="3">
        <f t="shared" ca="1" si="27"/>
        <v>1</v>
      </c>
      <c r="P84" s="14">
        <f t="shared" ca="1" si="28"/>
        <v>52627</v>
      </c>
      <c r="Q84" s="4">
        <f t="shared" ca="1" si="24"/>
        <v>52627</v>
      </c>
      <c r="R84" s="6" t="str">
        <f t="shared" ca="1" si="25"/>
        <v/>
      </c>
      <c r="S84" s="5">
        <f t="shared" ca="1" si="18"/>
        <v>0.40375000000000005</v>
      </c>
      <c r="T84" s="5" t="str">
        <f t="shared" ca="1" si="22"/>
        <v/>
      </c>
      <c r="U84" s="5">
        <f t="shared" ca="1" si="19"/>
        <v>0.40375000000000005</v>
      </c>
    </row>
    <row r="85" spans="1:21" x14ac:dyDescent="0.2">
      <c r="A85" s="1"/>
      <c r="B85" s="1"/>
      <c r="C85" s="1"/>
      <c r="D85" s="1"/>
      <c r="E85" s="1"/>
      <c r="F85" s="1">
        <f t="shared" ca="1" si="23"/>
        <v>83</v>
      </c>
      <c r="G85" s="19">
        <f t="shared" ca="1" si="20"/>
        <v>52718</v>
      </c>
      <c r="H85" s="20">
        <f t="shared" ca="1" si="21"/>
        <v>0.40375000000000005</v>
      </c>
      <c r="I85" s="1"/>
      <c r="J85" s="1"/>
      <c r="K85" s="1"/>
      <c r="L85" s="3"/>
      <c r="M85" s="1"/>
      <c r="N85" s="3">
        <f t="shared" ca="1" si="26"/>
        <v>2044</v>
      </c>
      <c r="O85" s="3">
        <f t="shared" ca="1" si="27"/>
        <v>4</v>
      </c>
      <c r="P85" s="14">
        <f t="shared" ca="1" si="28"/>
        <v>52718</v>
      </c>
      <c r="Q85" s="4">
        <f t="shared" ca="1" si="24"/>
        <v>52718</v>
      </c>
      <c r="R85" s="6" t="str">
        <f t="shared" ca="1" si="25"/>
        <v/>
      </c>
      <c r="S85" s="5">
        <f t="shared" ca="1" si="18"/>
        <v>0.40375000000000005</v>
      </c>
      <c r="T85" s="5" t="str">
        <f t="shared" ca="1" si="22"/>
        <v/>
      </c>
      <c r="U85" s="5">
        <f t="shared" ca="1" si="19"/>
        <v>0.40375000000000005</v>
      </c>
    </row>
    <row r="86" spans="1:21" x14ac:dyDescent="0.2">
      <c r="A86" s="1"/>
      <c r="B86" s="1"/>
      <c r="C86" s="1"/>
      <c r="D86" s="1"/>
      <c r="E86" s="1"/>
      <c r="F86" s="1">
        <f t="shared" ca="1" si="23"/>
        <v>84</v>
      </c>
      <c r="G86" s="19">
        <f t="shared" ca="1" si="20"/>
        <v>52809</v>
      </c>
      <c r="H86" s="20">
        <f t="shared" ca="1" si="21"/>
        <v>0.40375000000000005</v>
      </c>
      <c r="I86" s="1"/>
      <c r="J86" s="1"/>
      <c r="K86" s="1"/>
      <c r="L86" s="3"/>
      <c r="M86" s="1"/>
      <c r="N86" s="3">
        <f t="shared" ca="1" si="26"/>
        <v>2044</v>
      </c>
      <c r="O86" s="3">
        <f t="shared" ca="1" si="27"/>
        <v>7</v>
      </c>
      <c r="P86" s="14">
        <f t="shared" ca="1" si="28"/>
        <v>52809</v>
      </c>
      <c r="Q86" s="4">
        <f t="shared" ca="1" si="24"/>
        <v>52809</v>
      </c>
      <c r="R86" s="6" t="str">
        <f t="shared" ca="1" si="25"/>
        <v/>
      </c>
      <c r="S86" s="5">
        <f t="shared" ca="1" si="18"/>
        <v>0.40375000000000005</v>
      </c>
      <c r="T86" s="5" t="str">
        <f t="shared" ca="1" si="22"/>
        <v/>
      </c>
      <c r="U86" s="5">
        <f t="shared" ca="1" si="19"/>
        <v>0.40375000000000005</v>
      </c>
    </row>
    <row r="87" spans="1:21" x14ac:dyDescent="0.2">
      <c r="A87" s="1"/>
      <c r="B87" s="1"/>
      <c r="C87" s="1"/>
      <c r="D87" s="1"/>
      <c r="E87" s="1"/>
      <c r="F87" s="1">
        <f t="shared" ca="1" si="23"/>
        <v>85</v>
      </c>
      <c r="G87" s="19">
        <f t="shared" ca="1" si="20"/>
        <v>52901</v>
      </c>
      <c r="H87" s="20">
        <f t="shared" ca="1" si="21"/>
        <v>0.40375000000000005</v>
      </c>
      <c r="I87" s="1"/>
      <c r="J87" s="1"/>
      <c r="K87" s="1"/>
      <c r="L87" s="3"/>
      <c r="M87" s="1"/>
      <c r="N87" s="3">
        <f t="shared" ca="1" si="26"/>
        <v>2044</v>
      </c>
      <c r="O87" s="3">
        <f t="shared" ca="1" si="27"/>
        <v>10</v>
      </c>
      <c r="P87" s="14">
        <f t="shared" ca="1" si="28"/>
        <v>52901</v>
      </c>
      <c r="Q87" s="4">
        <f t="shared" ca="1" si="24"/>
        <v>52901</v>
      </c>
      <c r="R87" s="6" t="str">
        <f t="shared" ca="1" si="25"/>
        <v/>
      </c>
      <c r="S87" s="5">
        <f t="shared" ca="1" si="18"/>
        <v>0.40375000000000005</v>
      </c>
      <c r="T87" s="5" t="str">
        <f t="shared" ca="1" si="22"/>
        <v/>
      </c>
      <c r="U87" s="5">
        <f t="shared" ca="1" si="19"/>
        <v>0.40375000000000005</v>
      </c>
    </row>
    <row r="88" spans="1:21" x14ac:dyDescent="0.2">
      <c r="A88" s="1"/>
      <c r="B88" s="1"/>
      <c r="C88" s="1"/>
      <c r="D88" s="1"/>
      <c r="E88" s="1"/>
      <c r="F88" s="1">
        <f t="shared" ca="1" si="23"/>
        <v>86</v>
      </c>
      <c r="G88" s="19">
        <f t="shared" ca="1" si="20"/>
        <v>52993</v>
      </c>
      <c r="H88" s="20">
        <f t="shared" ca="1" si="21"/>
        <v>0.40375000000000005</v>
      </c>
      <c r="I88" s="1"/>
      <c r="J88" s="1"/>
      <c r="K88" s="1"/>
      <c r="L88" s="3"/>
      <c r="M88" s="1"/>
      <c r="N88" s="3">
        <f t="shared" ca="1" si="26"/>
        <v>2045</v>
      </c>
      <c r="O88" s="3">
        <f t="shared" ca="1" si="27"/>
        <v>1</v>
      </c>
      <c r="P88" s="14">
        <f t="shared" ca="1" si="28"/>
        <v>52993</v>
      </c>
      <c r="Q88" s="4">
        <f t="shared" ca="1" si="24"/>
        <v>52993</v>
      </c>
      <c r="R88" s="6" t="str">
        <f t="shared" ca="1" si="25"/>
        <v/>
      </c>
      <c r="S88" s="5">
        <f t="shared" ca="1" si="18"/>
        <v>0.40375000000000005</v>
      </c>
      <c r="T88" s="5" t="str">
        <f t="shared" ca="1" si="22"/>
        <v/>
      </c>
      <c r="U88" s="5">
        <f t="shared" ca="1" si="19"/>
        <v>0.40375000000000005</v>
      </c>
    </row>
    <row r="89" spans="1:21" x14ac:dyDescent="0.2">
      <c r="A89" s="1"/>
      <c r="B89" s="1"/>
      <c r="C89" s="1"/>
      <c r="D89" s="1"/>
      <c r="E89" s="1"/>
      <c r="F89" s="1">
        <f t="shared" ca="1" si="23"/>
        <v>87</v>
      </c>
      <c r="G89" s="19">
        <f t="shared" ca="1" si="20"/>
        <v>53083</v>
      </c>
      <c r="H89" s="20">
        <f t="shared" ca="1" si="21"/>
        <v>0.40375000000000005</v>
      </c>
      <c r="I89" s="1"/>
      <c r="J89" s="1"/>
      <c r="K89" s="1"/>
      <c r="L89" s="3"/>
      <c r="M89" s="1"/>
      <c r="N89" s="3">
        <f t="shared" ca="1" si="26"/>
        <v>2045</v>
      </c>
      <c r="O89" s="3">
        <f t="shared" ca="1" si="27"/>
        <v>4</v>
      </c>
      <c r="P89" s="14">
        <f t="shared" ca="1" si="28"/>
        <v>53083</v>
      </c>
      <c r="Q89" s="4">
        <f t="shared" ca="1" si="24"/>
        <v>53083</v>
      </c>
      <c r="R89" s="6" t="str">
        <f t="shared" ca="1" si="25"/>
        <v/>
      </c>
      <c r="S89" s="5">
        <f t="shared" ca="1" si="18"/>
        <v>0.40375000000000005</v>
      </c>
      <c r="T89" s="5" t="str">
        <f t="shared" ca="1" si="22"/>
        <v/>
      </c>
      <c r="U89" s="5">
        <f t="shared" ca="1" si="19"/>
        <v>0.40375000000000005</v>
      </c>
    </row>
    <row r="90" spans="1:21" x14ac:dyDescent="0.2">
      <c r="A90" s="1"/>
      <c r="B90" s="1"/>
      <c r="C90" s="1"/>
      <c r="D90" s="1"/>
      <c r="E90" s="1"/>
      <c r="F90" s="1">
        <f t="shared" ca="1" si="23"/>
        <v>88</v>
      </c>
      <c r="G90" s="19">
        <f t="shared" ca="1" si="20"/>
        <v>53174</v>
      </c>
      <c r="H90" s="20">
        <f t="shared" ca="1" si="21"/>
        <v>0.40375000000000005</v>
      </c>
      <c r="I90" s="1"/>
      <c r="J90" s="1"/>
      <c r="K90" s="1"/>
      <c r="L90" s="3"/>
      <c r="M90" s="1"/>
      <c r="N90" s="3">
        <f t="shared" ca="1" si="26"/>
        <v>2045</v>
      </c>
      <c r="O90" s="3">
        <f t="shared" ca="1" si="27"/>
        <v>7</v>
      </c>
      <c r="P90" s="14">
        <f t="shared" ca="1" si="28"/>
        <v>53174</v>
      </c>
      <c r="Q90" s="4">
        <f t="shared" ca="1" si="24"/>
        <v>53174</v>
      </c>
      <c r="R90" s="6" t="str">
        <f t="shared" ca="1" si="25"/>
        <v/>
      </c>
      <c r="S90" s="5">
        <f t="shared" ca="1" si="18"/>
        <v>0.40375000000000005</v>
      </c>
      <c r="T90" s="5" t="str">
        <f t="shared" ca="1" si="22"/>
        <v/>
      </c>
      <c r="U90" s="5">
        <f t="shared" ca="1" si="19"/>
        <v>0.40375000000000005</v>
      </c>
    </row>
    <row r="91" spans="1:21" x14ac:dyDescent="0.2">
      <c r="A91" s="1"/>
      <c r="B91" s="1"/>
      <c r="C91" s="1"/>
      <c r="D91" s="1"/>
      <c r="E91" s="1"/>
      <c r="F91" s="1">
        <f t="shared" ca="1" si="23"/>
        <v>89</v>
      </c>
      <c r="G91" s="19">
        <f t="shared" ca="1" si="20"/>
        <v>53266</v>
      </c>
      <c r="H91" s="20">
        <f t="shared" ca="1" si="21"/>
        <v>0.40375000000000005</v>
      </c>
      <c r="I91" s="1"/>
      <c r="J91" s="1"/>
      <c r="K91" s="1"/>
      <c r="L91" s="3"/>
      <c r="M91" s="1"/>
      <c r="N91" s="3">
        <f t="shared" ca="1" si="26"/>
        <v>2045</v>
      </c>
      <c r="O91" s="3">
        <f t="shared" ca="1" si="27"/>
        <v>10</v>
      </c>
      <c r="P91" s="14">
        <f t="shared" ca="1" si="28"/>
        <v>53266</v>
      </c>
      <c r="Q91" s="4">
        <f t="shared" ca="1" si="24"/>
        <v>53266</v>
      </c>
      <c r="R91" s="6" t="str">
        <f t="shared" ca="1" si="25"/>
        <v/>
      </c>
      <c r="S91" s="5">
        <f t="shared" ca="1" si="18"/>
        <v>0.40375000000000005</v>
      </c>
      <c r="T91" s="5" t="str">
        <f t="shared" ca="1" si="22"/>
        <v/>
      </c>
      <c r="U91" s="5">
        <f t="shared" ca="1" si="19"/>
        <v>0.40375000000000005</v>
      </c>
    </row>
    <row r="92" spans="1:21" x14ac:dyDescent="0.2">
      <c r="A92" s="1"/>
      <c r="B92" s="1"/>
      <c r="C92" s="1"/>
      <c r="D92" s="1"/>
      <c r="E92" s="1"/>
      <c r="F92" s="1">
        <f t="shared" ca="1" si="23"/>
        <v>90</v>
      </c>
      <c r="G92" s="19">
        <f t="shared" ca="1" si="20"/>
        <v>53358</v>
      </c>
      <c r="H92" s="20">
        <f t="shared" ca="1" si="21"/>
        <v>0.40375000000000005</v>
      </c>
      <c r="I92" s="1"/>
      <c r="J92" s="1"/>
      <c r="K92" s="1"/>
      <c r="L92" s="3"/>
      <c r="M92" s="1"/>
      <c r="N92" s="3">
        <f t="shared" ca="1" si="26"/>
        <v>2046</v>
      </c>
      <c r="O92" s="3">
        <f t="shared" ca="1" si="27"/>
        <v>1</v>
      </c>
      <c r="P92" s="14">
        <f t="shared" ca="1" si="28"/>
        <v>53358</v>
      </c>
      <c r="Q92" s="4">
        <f t="shared" ca="1" si="24"/>
        <v>53358</v>
      </c>
      <c r="R92" s="6" t="str">
        <f t="shared" ca="1" si="25"/>
        <v/>
      </c>
      <c r="S92" s="5">
        <f t="shared" ca="1" si="18"/>
        <v>0.40375000000000005</v>
      </c>
      <c r="T92" s="5" t="str">
        <f t="shared" ca="1" si="22"/>
        <v/>
      </c>
      <c r="U92" s="5">
        <f t="shared" ca="1" si="19"/>
        <v>0.40375000000000005</v>
      </c>
    </row>
    <row r="93" spans="1:21" x14ac:dyDescent="0.2">
      <c r="A93" s="1"/>
      <c r="B93" s="1"/>
      <c r="C93" s="1"/>
      <c r="D93" s="1"/>
      <c r="E93" s="1"/>
      <c r="F93" s="1">
        <f t="shared" ca="1" si="23"/>
        <v>91</v>
      </c>
      <c r="G93" s="19">
        <f t="shared" ca="1" si="20"/>
        <v>53448</v>
      </c>
      <c r="H93" s="20">
        <f t="shared" ca="1" si="21"/>
        <v>0.40375000000000005</v>
      </c>
      <c r="I93" s="1"/>
      <c r="J93" s="1"/>
      <c r="K93" s="1"/>
      <c r="L93" s="3"/>
      <c r="M93" s="1"/>
      <c r="N93" s="3">
        <f t="shared" ca="1" si="26"/>
        <v>2046</v>
      </c>
      <c r="O93" s="3">
        <f t="shared" ca="1" si="27"/>
        <v>4</v>
      </c>
      <c r="P93" s="14">
        <f t="shared" ca="1" si="28"/>
        <v>53448</v>
      </c>
      <c r="Q93" s="4">
        <f t="shared" ca="1" si="24"/>
        <v>53448</v>
      </c>
      <c r="R93" s="6" t="str">
        <f t="shared" ca="1" si="25"/>
        <v/>
      </c>
      <c r="S93" s="5">
        <f t="shared" ca="1" si="18"/>
        <v>0.40375000000000005</v>
      </c>
      <c r="T93" s="5" t="str">
        <f t="shared" ca="1" si="22"/>
        <v/>
      </c>
      <c r="U93" s="5">
        <f t="shared" ca="1" si="19"/>
        <v>0.40375000000000005</v>
      </c>
    </row>
    <row r="94" spans="1:21" x14ac:dyDescent="0.2">
      <c r="A94" s="1"/>
      <c r="B94" s="1"/>
      <c r="C94" s="1"/>
      <c r="D94" s="1"/>
      <c r="E94" s="1"/>
      <c r="F94" s="1">
        <f t="shared" ca="1" si="23"/>
        <v>92</v>
      </c>
      <c r="G94" s="19">
        <f t="shared" ca="1" si="20"/>
        <v>53539</v>
      </c>
      <c r="H94" s="20">
        <f t="shared" ca="1" si="21"/>
        <v>0.40375000000000005</v>
      </c>
      <c r="I94" s="1"/>
      <c r="J94" s="1"/>
      <c r="K94" s="1"/>
      <c r="L94" s="3"/>
      <c r="M94" s="1"/>
      <c r="N94" s="3">
        <f t="shared" ca="1" si="26"/>
        <v>2046</v>
      </c>
      <c r="O94" s="3">
        <f t="shared" ca="1" si="27"/>
        <v>7</v>
      </c>
      <c r="P94" s="14">
        <f t="shared" ca="1" si="28"/>
        <v>53539</v>
      </c>
      <c r="Q94" s="4">
        <f t="shared" ca="1" si="24"/>
        <v>53539</v>
      </c>
      <c r="R94" s="6" t="str">
        <f t="shared" ca="1" si="25"/>
        <v/>
      </c>
      <c r="S94" s="5">
        <f t="shared" ca="1" si="18"/>
        <v>0.40375000000000005</v>
      </c>
      <c r="T94" s="5" t="str">
        <f t="shared" ca="1" si="22"/>
        <v/>
      </c>
      <c r="U94" s="5">
        <f t="shared" ca="1" si="19"/>
        <v>0.40375000000000005</v>
      </c>
    </row>
    <row r="95" spans="1:21" x14ac:dyDescent="0.2">
      <c r="A95" s="1"/>
      <c r="B95" s="1"/>
      <c r="C95" s="1"/>
      <c r="D95" s="1"/>
      <c r="E95" s="1"/>
      <c r="F95" s="1">
        <f t="shared" ca="1" si="23"/>
        <v>93</v>
      </c>
      <c r="G95" s="19">
        <f t="shared" ca="1" si="20"/>
        <v>53631</v>
      </c>
      <c r="H95" s="20">
        <f t="shared" ca="1" si="21"/>
        <v>0.40375000000000005</v>
      </c>
      <c r="I95" s="1"/>
      <c r="J95" s="1"/>
      <c r="K95" s="1"/>
      <c r="L95" s="3"/>
      <c r="M95" s="1"/>
      <c r="N95" s="3">
        <f t="shared" ca="1" si="26"/>
        <v>2046</v>
      </c>
      <c r="O95" s="3">
        <f t="shared" ca="1" si="27"/>
        <v>10</v>
      </c>
      <c r="P95" s="14">
        <f t="shared" ca="1" si="28"/>
        <v>53631</v>
      </c>
      <c r="Q95" s="4">
        <f t="shared" ca="1" si="24"/>
        <v>53631</v>
      </c>
      <c r="R95" s="6" t="str">
        <f t="shared" ca="1" si="25"/>
        <v/>
      </c>
      <c r="S95" s="5">
        <f t="shared" ca="1" si="18"/>
        <v>0.40375000000000005</v>
      </c>
      <c r="T95" s="5" t="str">
        <f t="shared" ca="1" si="22"/>
        <v/>
      </c>
      <c r="U95" s="5">
        <f t="shared" ca="1" si="19"/>
        <v>0.40375000000000005</v>
      </c>
    </row>
    <row r="96" spans="1:21" x14ac:dyDescent="0.2">
      <c r="A96" s="1"/>
      <c r="B96" s="1"/>
      <c r="C96" s="1"/>
      <c r="D96" s="1"/>
      <c r="E96" s="1"/>
      <c r="F96" s="1">
        <f t="shared" ca="1" si="23"/>
        <v>94</v>
      </c>
      <c r="G96" s="19">
        <f t="shared" ca="1" si="20"/>
        <v>53723</v>
      </c>
      <c r="H96" s="20">
        <f t="shared" ca="1" si="21"/>
        <v>0.40375000000000005</v>
      </c>
      <c r="I96" s="1"/>
      <c r="J96" s="1"/>
      <c r="K96" s="1"/>
      <c r="L96" s="3"/>
      <c r="M96" s="1"/>
      <c r="N96" s="3">
        <f t="shared" ca="1" si="26"/>
        <v>2047</v>
      </c>
      <c r="O96" s="3">
        <f t="shared" ca="1" si="27"/>
        <v>1</v>
      </c>
      <c r="P96" s="14">
        <f t="shared" ca="1" si="28"/>
        <v>53723</v>
      </c>
      <c r="Q96" s="4">
        <f t="shared" ca="1" si="24"/>
        <v>53723</v>
      </c>
      <c r="R96" s="6" t="str">
        <f t="shared" ca="1" si="25"/>
        <v/>
      </c>
      <c r="S96" s="5">
        <f t="shared" ca="1" si="18"/>
        <v>0.40375000000000005</v>
      </c>
      <c r="T96" s="5" t="str">
        <f t="shared" ca="1" si="22"/>
        <v/>
      </c>
      <c r="U96" s="5">
        <f t="shared" ca="1" si="19"/>
        <v>0.40375000000000005</v>
      </c>
    </row>
    <row r="97" spans="1:21" x14ac:dyDescent="0.2">
      <c r="A97" s="1"/>
      <c r="B97" s="1"/>
      <c r="C97" s="1"/>
      <c r="D97" s="1"/>
      <c r="E97" s="1"/>
      <c r="F97" s="1">
        <f t="shared" ca="1" si="23"/>
        <v>95</v>
      </c>
      <c r="G97" s="19">
        <f t="shared" ca="1" si="20"/>
        <v>53813</v>
      </c>
      <c r="H97" s="20">
        <f t="shared" ca="1" si="21"/>
        <v>0.40375000000000005</v>
      </c>
      <c r="I97" s="1"/>
      <c r="J97" s="1"/>
      <c r="K97" s="1"/>
      <c r="L97" s="3"/>
      <c r="M97" s="1"/>
      <c r="N97" s="3">
        <f t="shared" ca="1" si="26"/>
        <v>2047</v>
      </c>
      <c r="O97" s="3">
        <f t="shared" ca="1" si="27"/>
        <v>4</v>
      </c>
      <c r="P97" s="14">
        <f t="shared" ca="1" si="28"/>
        <v>53813</v>
      </c>
      <c r="Q97" s="4">
        <f t="shared" ca="1" si="24"/>
        <v>53813</v>
      </c>
      <c r="R97" s="6" t="str">
        <f t="shared" ca="1" si="25"/>
        <v/>
      </c>
      <c r="S97" s="5">
        <f t="shared" ca="1" si="18"/>
        <v>0.40375000000000005</v>
      </c>
      <c r="T97" s="5" t="str">
        <f t="shared" ca="1" si="22"/>
        <v/>
      </c>
      <c r="U97" s="5">
        <f t="shared" ca="1" si="19"/>
        <v>0.40375000000000005</v>
      </c>
    </row>
    <row r="98" spans="1:21" x14ac:dyDescent="0.2">
      <c r="A98" s="1"/>
      <c r="B98" s="1"/>
      <c r="C98" s="1"/>
      <c r="D98" s="1"/>
      <c r="E98" s="1"/>
      <c r="F98" s="1">
        <f t="shared" ca="1" si="23"/>
        <v>96</v>
      </c>
      <c r="G98" s="19">
        <f t="shared" ca="1" si="20"/>
        <v>53904</v>
      </c>
      <c r="H98" s="20">
        <f t="shared" ca="1" si="21"/>
        <v>0.40375000000000005</v>
      </c>
      <c r="I98" s="1"/>
      <c r="J98" s="1"/>
      <c r="K98" s="1"/>
      <c r="L98" s="3"/>
      <c r="M98" s="1"/>
      <c r="N98" s="3">
        <f t="shared" ca="1" si="26"/>
        <v>2047</v>
      </c>
      <c r="O98" s="3">
        <f t="shared" ca="1" si="27"/>
        <v>7</v>
      </c>
      <c r="P98" s="14">
        <f t="shared" ca="1" si="28"/>
        <v>53904</v>
      </c>
      <c r="Q98" s="4">
        <f t="shared" ca="1" si="24"/>
        <v>53904</v>
      </c>
      <c r="R98" s="6" t="str">
        <f t="shared" ca="1" si="25"/>
        <v/>
      </c>
      <c r="S98" s="5">
        <f t="shared" ca="1" si="18"/>
        <v>0.40375000000000005</v>
      </c>
      <c r="T98" s="5" t="str">
        <f t="shared" ca="1" si="22"/>
        <v/>
      </c>
      <c r="U98" s="5">
        <f t="shared" ca="1" si="19"/>
        <v>0.40375000000000005</v>
      </c>
    </row>
    <row r="99" spans="1:21" x14ac:dyDescent="0.2">
      <c r="A99" s="1"/>
      <c r="B99" s="1"/>
      <c r="C99" s="1"/>
      <c r="D99" s="1"/>
      <c r="E99" s="1"/>
      <c r="F99" s="1">
        <f t="shared" ca="1" si="23"/>
        <v>97</v>
      </c>
      <c r="G99" s="19">
        <f t="shared" ca="1" si="20"/>
        <v>53996</v>
      </c>
      <c r="H99" s="20">
        <f t="shared" ca="1" si="21"/>
        <v>0.40375000000000005</v>
      </c>
      <c r="I99" s="1"/>
      <c r="J99" s="1"/>
      <c r="K99" s="1"/>
      <c r="L99" s="3"/>
      <c r="M99" s="1"/>
      <c r="N99" s="3">
        <f t="shared" ca="1" si="26"/>
        <v>2047</v>
      </c>
      <c r="O99" s="3">
        <f t="shared" ca="1" si="27"/>
        <v>10</v>
      </c>
      <c r="P99" s="14">
        <f t="shared" ca="1" si="28"/>
        <v>53996</v>
      </c>
      <c r="Q99" s="4">
        <f t="shared" ca="1" si="24"/>
        <v>53996</v>
      </c>
      <c r="R99" s="6" t="str">
        <f t="shared" ca="1" si="25"/>
        <v/>
      </c>
      <c r="S99" s="5">
        <f t="shared" ca="1" si="18"/>
        <v>0.40375000000000005</v>
      </c>
      <c r="T99" s="5" t="str">
        <f t="shared" ca="1" si="22"/>
        <v/>
      </c>
      <c r="U99" s="5">
        <f t="shared" ca="1" si="19"/>
        <v>0.40375000000000005</v>
      </c>
    </row>
    <row r="100" spans="1:21" x14ac:dyDescent="0.2">
      <c r="A100" s="1"/>
      <c r="B100" s="1"/>
      <c r="C100" s="1"/>
      <c r="D100" s="1"/>
      <c r="E100" s="1"/>
      <c r="F100" s="1">
        <f t="shared" ca="1" si="23"/>
        <v>98</v>
      </c>
      <c r="G100" s="19">
        <f t="shared" ca="1" si="20"/>
        <v>54088</v>
      </c>
      <c r="H100" s="20">
        <f t="shared" ca="1" si="21"/>
        <v>0.40375000000000005</v>
      </c>
      <c r="I100" s="1"/>
      <c r="J100" s="1"/>
      <c r="K100" s="1"/>
      <c r="L100" s="3"/>
      <c r="M100" s="1"/>
      <c r="N100" s="3">
        <f t="shared" ca="1" si="26"/>
        <v>2048</v>
      </c>
      <c r="O100" s="3">
        <f t="shared" ca="1" si="27"/>
        <v>1</v>
      </c>
      <c r="P100" s="14">
        <f t="shared" ca="1" si="28"/>
        <v>54088</v>
      </c>
      <c r="Q100" s="4">
        <f t="shared" ca="1" si="24"/>
        <v>54088</v>
      </c>
      <c r="R100" s="6" t="str">
        <f t="shared" ca="1" si="25"/>
        <v/>
      </c>
      <c r="S100" s="5">
        <f t="shared" ref="S100:S101" ca="1" si="29">IF(Q100&lt;=$E$19, $B$14, $B$22) * IF(Q100&lt;$E$12,1,IF(AND(R100=1,Q100&gt;Q99),(Q100-Q99)/(P100-Q99),0))</f>
        <v>0.40375000000000005</v>
      </c>
      <c r="T100" s="5" t="str">
        <f t="shared" ca="1" si="22"/>
        <v/>
      </c>
      <c r="U100" s="5">
        <f ca="1">S100+T100</f>
        <v>0.40375000000000005</v>
      </c>
    </row>
    <row r="101" spans="1:21" x14ac:dyDescent="0.2">
      <c r="A101" s="1"/>
      <c r="B101" s="1"/>
      <c r="C101" s="1"/>
      <c r="D101" s="1"/>
      <c r="E101" s="1"/>
      <c r="F101" s="1">
        <f t="shared" ca="1" si="23"/>
        <v>99</v>
      </c>
      <c r="G101" s="19">
        <f t="shared" ca="1" si="20"/>
        <v>54179</v>
      </c>
      <c r="H101" s="20">
        <f t="shared" ca="1" si="21"/>
        <v>0.40375000000000005</v>
      </c>
      <c r="I101" s="1"/>
      <c r="J101" s="1"/>
      <c r="K101" s="1"/>
      <c r="L101" s="3"/>
      <c r="M101" s="1"/>
      <c r="N101" s="3">
        <f t="shared" ca="1" si="26"/>
        <v>2048</v>
      </c>
      <c r="O101" s="3">
        <f t="shared" ca="1" si="27"/>
        <v>4</v>
      </c>
      <c r="P101" s="14">
        <f t="shared" ca="1" si="28"/>
        <v>54179</v>
      </c>
      <c r="Q101" s="4">
        <f t="shared" ca="1" si="24"/>
        <v>54179</v>
      </c>
      <c r="R101" s="6" t="str">
        <f t="shared" ca="1" si="25"/>
        <v/>
      </c>
      <c r="S101" s="5">
        <f t="shared" ca="1" si="29"/>
        <v>0.40375000000000005</v>
      </c>
      <c r="T101" s="5" t="str">
        <f t="shared" ca="1" si="22"/>
        <v/>
      </c>
      <c r="U101" s="5">
        <f ca="1">S101+T101</f>
        <v>0.40375000000000005</v>
      </c>
    </row>
    <row r="102" spans="1:21" x14ac:dyDescent="0.2">
      <c r="A102" s="1"/>
      <c r="B102" s="1"/>
      <c r="C102" s="1"/>
      <c r="D102" s="1"/>
      <c r="E102" s="1"/>
      <c r="F102" s="1">
        <f t="shared" ca="1" si="23"/>
        <v>100</v>
      </c>
      <c r="G102" s="19">
        <f t="shared" ca="1" si="20"/>
        <v>54270</v>
      </c>
      <c r="H102" s="20">
        <f t="shared" ca="1" si="21"/>
        <v>0.40375000000000005</v>
      </c>
      <c r="I102" s="1"/>
      <c r="J102" s="1"/>
      <c r="K102" s="1"/>
      <c r="L102" s="3"/>
      <c r="M102" s="1"/>
      <c r="N102" s="3">
        <f t="shared" ca="1" si="26"/>
        <v>2048</v>
      </c>
      <c r="O102" s="3">
        <f t="shared" ca="1" si="27"/>
        <v>7</v>
      </c>
      <c r="P102" s="14">
        <f t="shared" ref="P102:P109" ca="1" si="30">DATE(N102,O102,1)+$B$16-1</f>
        <v>54270</v>
      </c>
      <c r="Q102" s="4">
        <f t="shared" ref="Q102:Q109" ca="1" si="31">MIN(P102,$E$12)</f>
        <v>54270</v>
      </c>
      <c r="R102" s="6" t="str">
        <f t="shared" ref="R102:R109" ca="1" si="32">IF(AND(Q102=$E$12,Q101&lt;$E$12),1,"")</f>
        <v/>
      </c>
      <c r="S102" s="5">
        <f t="shared" ref="S102:S109" ca="1" si="33">IF(Q102&lt;=$E$19, $B$14, $B$22) * IF(Q102&lt;$E$12,1,IF(AND(R102=1,Q102&gt;Q101),(Q102-Q101)/(P102-Q101),0))</f>
        <v>0.40375000000000005</v>
      </c>
      <c r="T102" s="5" t="str">
        <f t="shared" ref="T102:T109" ca="1" si="34">IF(R102=1,$B$8,"")</f>
        <v/>
      </c>
      <c r="U102" s="5">
        <f t="shared" ref="U102:U109" ca="1" si="35">S102+T102</f>
        <v>0.40375000000000005</v>
      </c>
    </row>
    <row r="103" spans="1:21" x14ac:dyDescent="0.2">
      <c r="A103" s="1"/>
      <c r="B103" s="1"/>
      <c r="C103" s="1"/>
      <c r="D103" s="1"/>
      <c r="E103" s="1"/>
      <c r="F103" s="1">
        <f t="shared" ca="1" si="23"/>
        <v>101</v>
      </c>
      <c r="G103" s="19">
        <f t="shared" ca="1" si="20"/>
        <v>54362</v>
      </c>
      <c r="H103" s="20">
        <f t="shared" ca="1" si="21"/>
        <v>0.40375000000000005</v>
      </c>
      <c r="I103" s="1"/>
      <c r="J103" s="1"/>
      <c r="K103" s="1"/>
      <c r="L103" s="3"/>
      <c r="M103" s="1"/>
      <c r="N103" s="3">
        <f t="shared" ca="1" si="26"/>
        <v>2048</v>
      </c>
      <c r="O103" s="3">
        <f t="shared" ca="1" si="27"/>
        <v>10</v>
      </c>
      <c r="P103" s="14">
        <f t="shared" ca="1" si="30"/>
        <v>54362</v>
      </c>
      <c r="Q103" s="4">
        <f t="shared" ca="1" si="31"/>
        <v>54362</v>
      </c>
      <c r="R103" s="6" t="str">
        <f t="shared" ca="1" si="32"/>
        <v/>
      </c>
      <c r="S103" s="5">
        <f t="shared" ca="1" si="33"/>
        <v>0.40375000000000005</v>
      </c>
      <c r="T103" s="5" t="str">
        <f t="shared" ca="1" si="34"/>
        <v/>
      </c>
      <c r="U103" s="5">
        <f t="shared" ca="1" si="35"/>
        <v>0.40375000000000005</v>
      </c>
    </row>
    <row r="104" spans="1:21" x14ac:dyDescent="0.2">
      <c r="A104" s="1"/>
      <c r="B104" s="1"/>
      <c r="C104" s="1"/>
      <c r="D104" s="1"/>
      <c r="E104" s="1"/>
      <c r="F104" s="1">
        <f t="shared" ca="1" si="23"/>
        <v>102</v>
      </c>
      <c r="G104" s="19">
        <f t="shared" ref="G104:G123" ca="1" si="36">IF(OR(R104=1,P104&lt;=$E$12),Q104,"")</f>
        <v>54454</v>
      </c>
      <c r="H104" s="20">
        <f t="shared" ref="H104:H123" ca="1" si="37">IF(OR(R104=1,P104&lt;=$E$12),U104,"")</f>
        <v>0.40375000000000005</v>
      </c>
      <c r="I104" s="1"/>
      <c r="J104" s="1"/>
      <c r="K104" s="1"/>
      <c r="L104" s="3"/>
      <c r="M104" s="1"/>
      <c r="N104" s="3">
        <f t="shared" ca="1" si="26"/>
        <v>2049</v>
      </c>
      <c r="O104" s="3">
        <f t="shared" ca="1" si="27"/>
        <v>1</v>
      </c>
      <c r="P104" s="14">
        <f t="shared" ca="1" si="30"/>
        <v>54454</v>
      </c>
      <c r="Q104" s="4">
        <f t="shared" ca="1" si="31"/>
        <v>54454</v>
      </c>
      <c r="R104" s="6" t="str">
        <f t="shared" ca="1" si="32"/>
        <v/>
      </c>
      <c r="S104" s="5">
        <f t="shared" ca="1" si="33"/>
        <v>0.40375000000000005</v>
      </c>
      <c r="T104" s="5" t="str">
        <f t="shared" ca="1" si="34"/>
        <v/>
      </c>
      <c r="U104" s="5">
        <f t="shared" ca="1" si="35"/>
        <v>0.40375000000000005</v>
      </c>
    </row>
    <row r="105" spans="1:21" x14ac:dyDescent="0.2">
      <c r="A105" s="1"/>
      <c r="B105" s="1"/>
      <c r="C105" s="1"/>
      <c r="D105" s="1"/>
      <c r="E105" s="1"/>
      <c r="F105" s="1">
        <f t="shared" ref="F105:F108" ca="1" si="38">IF(OR(R105=1,P105&lt;=$E$12),F104+1,"")</f>
        <v>103</v>
      </c>
      <c r="G105" s="19">
        <f t="shared" ref="G105:G108" ca="1" si="39">IF(OR(R105=1,P105&lt;=$E$12),Q105,"")</f>
        <v>54544</v>
      </c>
      <c r="H105" s="20">
        <f t="shared" ref="H105:H108" ca="1" si="40">IF(OR(R105=1,P105&lt;=$E$12),U105,"")</f>
        <v>0.40375000000000005</v>
      </c>
      <c r="I105" s="1"/>
      <c r="J105" s="1"/>
      <c r="K105" s="1"/>
      <c r="L105" s="1"/>
      <c r="M105" s="1"/>
      <c r="N105" s="3">
        <f t="shared" ca="1" si="26"/>
        <v>2049</v>
      </c>
      <c r="O105" s="3">
        <f t="shared" ca="1" si="27"/>
        <v>4</v>
      </c>
      <c r="P105" s="14">
        <f t="shared" ca="1" si="30"/>
        <v>54544</v>
      </c>
      <c r="Q105" s="4">
        <f t="shared" ca="1" si="31"/>
        <v>54544</v>
      </c>
      <c r="R105" s="6" t="str">
        <f t="shared" ca="1" si="32"/>
        <v/>
      </c>
      <c r="S105" s="5">
        <f t="shared" ca="1" si="33"/>
        <v>0.40375000000000005</v>
      </c>
      <c r="T105" s="5" t="str">
        <f t="shared" ca="1" si="34"/>
        <v/>
      </c>
      <c r="U105" s="5">
        <f t="shared" ca="1" si="35"/>
        <v>0.40375000000000005</v>
      </c>
    </row>
    <row r="106" spans="1:21" x14ac:dyDescent="0.2">
      <c r="A106" s="1"/>
      <c r="B106" s="1"/>
      <c r="C106" s="1"/>
      <c r="D106" s="1"/>
      <c r="E106" s="1"/>
      <c r="F106" s="1">
        <f t="shared" ca="1" si="38"/>
        <v>104</v>
      </c>
      <c r="G106" s="19">
        <f t="shared" ca="1" si="39"/>
        <v>54635</v>
      </c>
      <c r="H106" s="20">
        <f t="shared" ca="1" si="40"/>
        <v>0.40375000000000005</v>
      </c>
      <c r="I106" s="1"/>
      <c r="J106" s="1"/>
      <c r="K106" s="1"/>
      <c r="L106" s="1"/>
      <c r="M106" s="1"/>
      <c r="N106" s="3">
        <f t="shared" ca="1" si="26"/>
        <v>2049</v>
      </c>
      <c r="O106" s="3">
        <f t="shared" ca="1" si="27"/>
        <v>7</v>
      </c>
      <c r="P106" s="14">
        <f t="shared" ca="1" si="30"/>
        <v>54635</v>
      </c>
      <c r="Q106" s="4">
        <f t="shared" ca="1" si="31"/>
        <v>54635</v>
      </c>
      <c r="R106" s="6" t="str">
        <f t="shared" ca="1" si="32"/>
        <v/>
      </c>
      <c r="S106" s="5">
        <f t="shared" ca="1" si="33"/>
        <v>0.40375000000000005</v>
      </c>
      <c r="T106" s="5" t="str">
        <f t="shared" ca="1" si="34"/>
        <v/>
      </c>
      <c r="U106" s="5">
        <f t="shared" ca="1" si="35"/>
        <v>0.40375000000000005</v>
      </c>
    </row>
    <row r="107" spans="1:21" x14ac:dyDescent="0.2">
      <c r="F107" s="1">
        <f t="shared" ca="1" si="38"/>
        <v>105</v>
      </c>
      <c r="G107" s="19">
        <f t="shared" ca="1" si="39"/>
        <v>54727</v>
      </c>
      <c r="H107" s="20">
        <f t="shared" ca="1" si="40"/>
        <v>0.40375000000000005</v>
      </c>
      <c r="N107" s="3">
        <f t="shared" ca="1" si="26"/>
        <v>2049</v>
      </c>
      <c r="O107" s="3">
        <f t="shared" ca="1" si="27"/>
        <v>10</v>
      </c>
      <c r="P107" s="14">
        <f t="shared" ca="1" si="30"/>
        <v>54727</v>
      </c>
      <c r="Q107" s="4">
        <f t="shared" ca="1" si="31"/>
        <v>54727</v>
      </c>
      <c r="R107" s="6" t="str">
        <f t="shared" ca="1" si="32"/>
        <v/>
      </c>
      <c r="S107" s="5">
        <f t="shared" ca="1" si="33"/>
        <v>0.40375000000000005</v>
      </c>
      <c r="T107" s="5" t="str">
        <f t="shared" ca="1" si="34"/>
        <v/>
      </c>
      <c r="U107" s="5">
        <f t="shared" ca="1" si="35"/>
        <v>0.40375000000000005</v>
      </c>
    </row>
    <row r="108" spans="1:21" x14ac:dyDescent="0.2">
      <c r="F108" s="1">
        <f t="shared" ca="1" si="38"/>
        <v>106</v>
      </c>
      <c r="G108" s="19">
        <f t="shared" ca="1" si="39"/>
        <v>54819</v>
      </c>
      <c r="H108" s="20">
        <f t="shared" ca="1" si="40"/>
        <v>0.40375000000000005</v>
      </c>
      <c r="N108" s="3">
        <f t="shared" ca="1" si="26"/>
        <v>2050</v>
      </c>
      <c r="O108" s="3">
        <f t="shared" ca="1" si="27"/>
        <v>1</v>
      </c>
      <c r="P108" s="14">
        <f t="shared" ca="1" si="30"/>
        <v>54819</v>
      </c>
      <c r="Q108" s="4">
        <f t="shared" ca="1" si="31"/>
        <v>54819</v>
      </c>
      <c r="R108" s="6" t="str">
        <f t="shared" ca="1" si="32"/>
        <v/>
      </c>
      <c r="S108" s="5">
        <f t="shared" ca="1" si="33"/>
        <v>0.40375000000000005</v>
      </c>
      <c r="T108" s="5" t="str">
        <f t="shared" ca="1" si="34"/>
        <v/>
      </c>
      <c r="U108" s="5">
        <f t="shared" ca="1" si="35"/>
        <v>0.40375000000000005</v>
      </c>
    </row>
    <row r="109" spans="1:21" x14ac:dyDescent="0.2">
      <c r="F109" s="1">
        <f t="shared" ca="1" si="23"/>
        <v>107</v>
      </c>
      <c r="G109" s="19">
        <f t="shared" ca="1" si="36"/>
        <v>54909</v>
      </c>
      <c r="H109" s="20">
        <f t="shared" ca="1" si="37"/>
        <v>0.40375000000000005</v>
      </c>
      <c r="N109" s="3">
        <f t="shared" ca="1" si="26"/>
        <v>2050</v>
      </c>
      <c r="O109" s="3">
        <f t="shared" ca="1" si="27"/>
        <v>4</v>
      </c>
      <c r="P109" s="14">
        <f t="shared" ca="1" si="30"/>
        <v>54909</v>
      </c>
      <c r="Q109" s="4">
        <f t="shared" ca="1" si="31"/>
        <v>54909</v>
      </c>
      <c r="R109" s="6" t="str">
        <f t="shared" ca="1" si="32"/>
        <v/>
      </c>
      <c r="S109" s="5">
        <f t="shared" ca="1" si="33"/>
        <v>0.40375000000000005</v>
      </c>
      <c r="T109" s="5" t="str">
        <f t="shared" ca="1" si="34"/>
        <v/>
      </c>
      <c r="U109" s="5">
        <f t="shared" ca="1" si="35"/>
        <v>0.40375000000000005</v>
      </c>
    </row>
    <row r="110" spans="1:21" x14ac:dyDescent="0.2">
      <c r="F110" s="1">
        <f t="shared" ca="1" si="23"/>
        <v>108</v>
      </c>
      <c r="G110" s="19">
        <f t="shared" ca="1" si="36"/>
        <v>55000</v>
      </c>
      <c r="H110" s="20">
        <f t="shared" ca="1" si="37"/>
        <v>0.40375000000000005</v>
      </c>
      <c r="N110" s="3">
        <f t="shared" ca="1" si="26"/>
        <v>2050</v>
      </c>
      <c r="O110" s="3">
        <f t="shared" ca="1" si="27"/>
        <v>7</v>
      </c>
      <c r="P110" s="14">
        <f t="shared" ref="P110:P124" ca="1" si="41">DATE(N110,O110,1)+$B$16-1</f>
        <v>55000</v>
      </c>
      <c r="Q110" s="4">
        <f t="shared" ref="Q110:Q124" ca="1" si="42">MIN(P110,$E$12)</f>
        <v>55000</v>
      </c>
      <c r="R110" s="6" t="str">
        <f t="shared" ref="R110:R124" ca="1" si="43">IF(AND(Q110=$E$12,Q109&lt;$E$12),1,"")</f>
        <v/>
      </c>
      <c r="S110" s="5">
        <f t="shared" ref="S110:S124" ca="1" si="44">IF(Q110&lt;=$E$19, $B$14, $B$22) * IF(Q110&lt;$E$12,1,IF(AND(R110=1,Q110&gt;Q109),(Q110-Q109)/(P110-Q109),0))</f>
        <v>0.40375000000000005</v>
      </c>
      <c r="T110" s="5" t="str">
        <f t="shared" ref="T110:T124" ca="1" si="45">IF(R110=1,$B$8,"")</f>
        <v/>
      </c>
      <c r="U110" s="5">
        <f t="shared" ref="U110:U124" ca="1" si="46">S110+T110</f>
        <v>0.40375000000000005</v>
      </c>
    </row>
    <row r="111" spans="1:21" x14ac:dyDescent="0.2">
      <c r="F111" s="1">
        <f t="shared" ca="1" si="23"/>
        <v>109</v>
      </c>
      <c r="G111" s="19">
        <f t="shared" ca="1" si="36"/>
        <v>55092</v>
      </c>
      <c r="H111" s="20">
        <f t="shared" ca="1" si="37"/>
        <v>0.40375000000000005</v>
      </c>
      <c r="N111" s="3">
        <f t="shared" ca="1" si="26"/>
        <v>2050</v>
      </c>
      <c r="O111" s="3">
        <f t="shared" ca="1" si="27"/>
        <v>10</v>
      </c>
      <c r="P111" s="14">
        <f t="shared" ca="1" si="41"/>
        <v>55092</v>
      </c>
      <c r="Q111" s="4">
        <f t="shared" ca="1" si="42"/>
        <v>55092</v>
      </c>
      <c r="R111" s="6" t="str">
        <f t="shared" ca="1" si="43"/>
        <v/>
      </c>
      <c r="S111" s="5">
        <f t="shared" ca="1" si="44"/>
        <v>0.40375000000000005</v>
      </c>
      <c r="T111" s="5" t="str">
        <f t="shared" ca="1" si="45"/>
        <v/>
      </c>
      <c r="U111" s="5">
        <f t="shared" ca="1" si="46"/>
        <v>0.40375000000000005</v>
      </c>
    </row>
    <row r="112" spans="1:21" x14ac:dyDescent="0.2">
      <c r="F112" s="1">
        <f t="shared" ca="1" si="23"/>
        <v>110</v>
      </c>
      <c r="G112" s="19">
        <f t="shared" ca="1" si="36"/>
        <v>55184</v>
      </c>
      <c r="H112" s="20">
        <f t="shared" ca="1" si="37"/>
        <v>0.40375000000000005</v>
      </c>
      <c r="N112" s="3">
        <f t="shared" ca="1" si="26"/>
        <v>2051</v>
      </c>
      <c r="O112" s="3">
        <f t="shared" ca="1" si="27"/>
        <v>1</v>
      </c>
      <c r="P112" s="14">
        <f t="shared" ca="1" si="41"/>
        <v>55184</v>
      </c>
      <c r="Q112" s="4">
        <f t="shared" ca="1" si="42"/>
        <v>55184</v>
      </c>
      <c r="R112" s="6" t="str">
        <f t="shared" ca="1" si="43"/>
        <v/>
      </c>
      <c r="S112" s="5">
        <f t="shared" ca="1" si="44"/>
        <v>0.40375000000000005</v>
      </c>
      <c r="T112" s="5" t="str">
        <f t="shared" ca="1" si="45"/>
        <v/>
      </c>
      <c r="U112" s="5">
        <f t="shared" ca="1" si="46"/>
        <v>0.40375000000000005</v>
      </c>
    </row>
    <row r="113" spans="6:21" x14ac:dyDescent="0.2">
      <c r="F113" s="1">
        <f t="shared" ca="1" si="23"/>
        <v>111</v>
      </c>
      <c r="G113" s="19">
        <f t="shared" ca="1" si="36"/>
        <v>55274</v>
      </c>
      <c r="H113" s="20">
        <f t="shared" ca="1" si="37"/>
        <v>0.40375000000000005</v>
      </c>
      <c r="N113" s="3">
        <f t="shared" ca="1" si="26"/>
        <v>2051</v>
      </c>
      <c r="O113" s="3">
        <f t="shared" ca="1" si="27"/>
        <v>4</v>
      </c>
      <c r="P113" s="14">
        <f t="shared" ca="1" si="41"/>
        <v>55274</v>
      </c>
      <c r="Q113" s="4">
        <f t="shared" ca="1" si="42"/>
        <v>55274</v>
      </c>
      <c r="R113" s="6" t="str">
        <f t="shared" ca="1" si="43"/>
        <v/>
      </c>
      <c r="S113" s="5">
        <f t="shared" ca="1" si="44"/>
        <v>0.40375000000000005</v>
      </c>
      <c r="T113" s="5" t="str">
        <f t="shared" ca="1" si="45"/>
        <v/>
      </c>
      <c r="U113" s="5">
        <f t="shared" ca="1" si="46"/>
        <v>0.40375000000000005</v>
      </c>
    </row>
    <row r="114" spans="6:21" x14ac:dyDescent="0.2">
      <c r="F114" s="1">
        <f t="shared" ca="1" si="23"/>
        <v>112</v>
      </c>
      <c r="G114" s="19">
        <f t="shared" ca="1" si="36"/>
        <v>55365</v>
      </c>
      <c r="H114" s="20">
        <f t="shared" ca="1" si="37"/>
        <v>0.40375000000000005</v>
      </c>
      <c r="N114" s="3">
        <f t="shared" ca="1" si="26"/>
        <v>2051</v>
      </c>
      <c r="O114" s="3">
        <f t="shared" ca="1" si="27"/>
        <v>7</v>
      </c>
      <c r="P114" s="14">
        <f t="shared" ca="1" si="41"/>
        <v>55365</v>
      </c>
      <c r="Q114" s="4">
        <f t="shared" ca="1" si="42"/>
        <v>55365</v>
      </c>
      <c r="R114" s="6" t="str">
        <f t="shared" ca="1" si="43"/>
        <v/>
      </c>
      <c r="S114" s="5">
        <f t="shared" ca="1" si="44"/>
        <v>0.40375000000000005</v>
      </c>
      <c r="T114" s="5" t="str">
        <f t="shared" ca="1" si="45"/>
        <v/>
      </c>
      <c r="U114" s="5">
        <f t="shared" ca="1" si="46"/>
        <v>0.40375000000000005</v>
      </c>
    </row>
    <row r="115" spans="6:21" x14ac:dyDescent="0.2">
      <c r="F115" s="1">
        <f t="shared" ca="1" si="23"/>
        <v>113</v>
      </c>
      <c r="G115" s="19">
        <f t="shared" ca="1" si="36"/>
        <v>55457</v>
      </c>
      <c r="H115" s="20">
        <f t="shared" ca="1" si="37"/>
        <v>0.40375000000000005</v>
      </c>
      <c r="N115" s="3">
        <f t="shared" ca="1" si="26"/>
        <v>2051</v>
      </c>
      <c r="O115" s="3">
        <f t="shared" ca="1" si="27"/>
        <v>10</v>
      </c>
      <c r="P115" s="14">
        <f t="shared" ca="1" si="41"/>
        <v>55457</v>
      </c>
      <c r="Q115" s="4">
        <f t="shared" ca="1" si="42"/>
        <v>55457</v>
      </c>
      <c r="R115" s="6" t="str">
        <f t="shared" ca="1" si="43"/>
        <v/>
      </c>
      <c r="S115" s="5">
        <f t="shared" ca="1" si="44"/>
        <v>0.40375000000000005</v>
      </c>
      <c r="T115" s="5" t="str">
        <f t="shared" ca="1" si="45"/>
        <v/>
      </c>
      <c r="U115" s="5">
        <f t="shared" ca="1" si="46"/>
        <v>0.40375000000000005</v>
      </c>
    </row>
    <row r="116" spans="6:21" x14ac:dyDescent="0.2">
      <c r="F116" s="1">
        <f t="shared" ca="1" si="23"/>
        <v>114</v>
      </c>
      <c r="G116" s="19">
        <f t="shared" ca="1" si="36"/>
        <v>55549</v>
      </c>
      <c r="H116" s="20">
        <f t="shared" ca="1" si="37"/>
        <v>0.40375000000000005</v>
      </c>
      <c r="N116" s="3">
        <f t="shared" ca="1" si="26"/>
        <v>2052</v>
      </c>
      <c r="O116" s="3">
        <f t="shared" ca="1" si="27"/>
        <v>1</v>
      </c>
      <c r="P116" s="14">
        <f t="shared" ca="1" si="41"/>
        <v>55549</v>
      </c>
      <c r="Q116" s="4">
        <f t="shared" ca="1" si="42"/>
        <v>55549</v>
      </c>
      <c r="R116" s="6" t="str">
        <f t="shared" ca="1" si="43"/>
        <v/>
      </c>
      <c r="S116" s="5">
        <f t="shared" ca="1" si="44"/>
        <v>0.40375000000000005</v>
      </c>
      <c r="T116" s="5" t="str">
        <f t="shared" ca="1" si="45"/>
        <v/>
      </c>
      <c r="U116" s="5">
        <f t="shared" ca="1" si="46"/>
        <v>0.40375000000000005</v>
      </c>
    </row>
    <row r="117" spans="6:21" x14ac:dyDescent="0.2">
      <c r="F117" s="1">
        <f t="shared" ca="1" si="23"/>
        <v>115</v>
      </c>
      <c r="G117" s="19">
        <f t="shared" ca="1" si="36"/>
        <v>55640</v>
      </c>
      <c r="H117" s="20">
        <f t="shared" ca="1" si="37"/>
        <v>0.40375000000000005</v>
      </c>
      <c r="N117" s="3">
        <f t="shared" ca="1" si="26"/>
        <v>2052</v>
      </c>
      <c r="O117" s="3">
        <f t="shared" ca="1" si="27"/>
        <v>4</v>
      </c>
      <c r="P117" s="14">
        <f t="shared" ca="1" si="41"/>
        <v>55640</v>
      </c>
      <c r="Q117" s="4">
        <f t="shared" ca="1" si="42"/>
        <v>55640</v>
      </c>
      <c r="R117" s="6" t="str">
        <f t="shared" ca="1" si="43"/>
        <v/>
      </c>
      <c r="S117" s="5">
        <f t="shared" ca="1" si="44"/>
        <v>0.40375000000000005</v>
      </c>
      <c r="T117" s="5" t="str">
        <f t="shared" ca="1" si="45"/>
        <v/>
      </c>
      <c r="U117" s="5">
        <f t="shared" ca="1" si="46"/>
        <v>0.40375000000000005</v>
      </c>
    </row>
    <row r="118" spans="6:21" x14ac:dyDescent="0.2">
      <c r="F118" s="1">
        <f t="shared" ca="1" si="23"/>
        <v>116</v>
      </c>
      <c r="G118" s="19">
        <f t="shared" ca="1" si="36"/>
        <v>55731</v>
      </c>
      <c r="H118" s="20">
        <f t="shared" ca="1" si="37"/>
        <v>0.40375000000000005</v>
      </c>
      <c r="N118" s="3">
        <f t="shared" ca="1" si="26"/>
        <v>2052</v>
      </c>
      <c r="O118" s="3">
        <f t="shared" ca="1" si="27"/>
        <v>7</v>
      </c>
      <c r="P118" s="14">
        <f t="shared" ca="1" si="41"/>
        <v>55731</v>
      </c>
      <c r="Q118" s="4">
        <f t="shared" ca="1" si="42"/>
        <v>55731</v>
      </c>
      <c r="R118" s="6" t="str">
        <f t="shared" ca="1" si="43"/>
        <v/>
      </c>
      <c r="S118" s="5">
        <f t="shared" ca="1" si="44"/>
        <v>0.40375000000000005</v>
      </c>
      <c r="T118" s="5" t="str">
        <f t="shared" ca="1" si="45"/>
        <v/>
      </c>
      <c r="U118" s="5">
        <f t="shared" ca="1" si="46"/>
        <v>0.40375000000000005</v>
      </c>
    </row>
    <row r="119" spans="6:21" x14ac:dyDescent="0.2">
      <c r="F119" s="1">
        <f t="shared" ca="1" si="23"/>
        <v>117</v>
      </c>
      <c r="G119" s="19">
        <f t="shared" ca="1" si="36"/>
        <v>55823</v>
      </c>
      <c r="H119" s="20">
        <f t="shared" ca="1" si="37"/>
        <v>0.40375000000000005</v>
      </c>
      <c r="N119" s="3">
        <f t="shared" ca="1" si="26"/>
        <v>2052</v>
      </c>
      <c r="O119" s="3">
        <f t="shared" ca="1" si="27"/>
        <v>10</v>
      </c>
      <c r="P119" s="14">
        <f t="shared" ca="1" si="41"/>
        <v>55823</v>
      </c>
      <c r="Q119" s="4">
        <f t="shared" ca="1" si="42"/>
        <v>55823</v>
      </c>
      <c r="R119" s="6" t="str">
        <f t="shared" ca="1" si="43"/>
        <v/>
      </c>
      <c r="S119" s="5">
        <f t="shared" ca="1" si="44"/>
        <v>0.40375000000000005</v>
      </c>
      <c r="T119" s="5" t="str">
        <f t="shared" ca="1" si="45"/>
        <v/>
      </c>
      <c r="U119" s="5">
        <f t="shared" ca="1" si="46"/>
        <v>0.40375000000000005</v>
      </c>
    </row>
    <row r="120" spans="6:21" x14ac:dyDescent="0.2">
      <c r="F120" s="1">
        <f t="shared" ca="1" si="23"/>
        <v>118</v>
      </c>
      <c r="G120" s="19">
        <f t="shared" ca="1" si="36"/>
        <v>55915</v>
      </c>
      <c r="H120" s="20">
        <f t="shared" ca="1" si="37"/>
        <v>0.40375000000000005</v>
      </c>
      <c r="N120" s="3">
        <f t="shared" ca="1" si="26"/>
        <v>2053</v>
      </c>
      <c r="O120" s="3">
        <f t="shared" ca="1" si="27"/>
        <v>1</v>
      </c>
      <c r="P120" s="14">
        <f t="shared" ca="1" si="41"/>
        <v>55915</v>
      </c>
      <c r="Q120" s="4">
        <f t="shared" ca="1" si="42"/>
        <v>55915</v>
      </c>
      <c r="R120" s="6" t="str">
        <f t="shared" ca="1" si="43"/>
        <v/>
      </c>
      <c r="S120" s="5">
        <f t="shared" ca="1" si="44"/>
        <v>0.40375000000000005</v>
      </c>
      <c r="T120" s="5" t="str">
        <f t="shared" ca="1" si="45"/>
        <v/>
      </c>
      <c r="U120" s="5">
        <f t="shared" ca="1" si="46"/>
        <v>0.40375000000000005</v>
      </c>
    </row>
    <row r="121" spans="6:21" x14ac:dyDescent="0.2">
      <c r="F121" s="1">
        <f t="shared" ca="1" si="23"/>
        <v>119</v>
      </c>
      <c r="G121" s="19">
        <f t="shared" ca="1" si="36"/>
        <v>56005</v>
      </c>
      <c r="H121" s="20">
        <f t="shared" ca="1" si="37"/>
        <v>0.40375000000000005</v>
      </c>
      <c r="N121" s="3">
        <f t="shared" ca="1" si="26"/>
        <v>2053</v>
      </c>
      <c r="O121" s="3">
        <f t="shared" ca="1" si="27"/>
        <v>4</v>
      </c>
      <c r="P121" s="14">
        <f t="shared" ca="1" si="41"/>
        <v>56005</v>
      </c>
      <c r="Q121" s="4">
        <f t="shared" ca="1" si="42"/>
        <v>56005</v>
      </c>
      <c r="R121" s="6" t="str">
        <f t="shared" ca="1" si="43"/>
        <v/>
      </c>
      <c r="S121" s="5">
        <f t="shared" ca="1" si="44"/>
        <v>0.40375000000000005</v>
      </c>
      <c r="T121" s="5" t="str">
        <f t="shared" ca="1" si="45"/>
        <v/>
      </c>
      <c r="U121" s="5">
        <f t="shared" ca="1" si="46"/>
        <v>0.40375000000000005</v>
      </c>
    </row>
    <row r="122" spans="6:21" x14ac:dyDescent="0.2">
      <c r="F122" s="1">
        <f t="shared" ca="1" si="23"/>
        <v>120</v>
      </c>
      <c r="G122" s="19">
        <f t="shared" ca="1" si="36"/>
        <v>56096</v>
      </c>
      <c r="H122" s="20">
        <f t="shared" ca="1" si="37"/>
        <v>0.40375000000000005</v>
      </c>
      <c r="N122" s="3">
        <f t="shared" ca="1" si="26"/>
        <v>2053</v>
      </c>
      <c r="O122" s="3">
        <f t="shared" ca="1" si="27"/>
        <v>7</v>
      </c>
      <c r="P122" s="14">
        <f t="shared" ca="1" si="41"/>
        <v>56096</v>
      </c>
      <c r="Q122" s="4">
        <f t="shared" ca="1" si="42"/>
        <v>56096</v>
      </c>
      <c r="R122" s="6" t="str">
        <f t="shared" ca="1" si="43"/>
        <v/>
      </c>
      <c r="S122" s="5">
        <f t="shared" ca="1" si="44"/>
        <v>0.40375000000000005</v>
      </c>
      <c r="T122" s="5" t="str">
        <f t="shared" ca="1" si="45"/>
        <v/>
      </c>
      <c r="U122" s="5">
        <f t="shared" ca="1" si="46"/>
        <v>0.40375000000000005</v>
      </c>
    </row>
    <row r="123" spans="6:21" x14ac:dyDescent="0.2">
      <c r="F123" s="1">
        <f t="shared" ca="1" si="23"/>
        <v>121</v>
      </c>
      <c r="G123" s="19">
        <f t="shared" ca="1" si="36"/>
        <v>56127</v>
      </c>
      <c r="H123" s="20">
        <f t="shared" ca="1" si="37"/>
        <v>14.786046195652174</v>
      </c>
      <c r="N123" s="3">
        <f t="shared" ca="1" si="26"/>
        <v>2053</v>
      </c>
      <c r="O123" s="3">
        <f t="shared" ca="1" si="27"/>
        <v>10</v>
      </c>
      <c r="P123" s="14">
        <f t="shared" ca="1" si="41"/>
        <v>56188</v>
      </c>
      <c r="Q123" s="4">
        <f t="shared" ca="1" si="42"/>
        <v>56127</v>
      </c>
      <c r="R123" s="6">
        <f t="shared" ca="1" si="43"/>
        <v>1</v>
      </c>
      <c r="S123" s="5">
        <f t="shared" ca="1" si="44"/>
        <v>0.13604619565217393</v>
      </c>
      <c r="T123" s="5">
        <f t="shared" ca="1" si="45"/>
        <v>14.65</v>
      </c>
      <c r="U123" s="5">
        <f t="shared" ca="1" si="46"/>
        <v>14.786046195652174</v>
      </c>
    </row>
    <row r="124" spans="6:21" x14ac:dyDescent="0.2">
      <c r="F124" s="1" t="str">
        <f t="shared" ref="F124" ca="1" si="47">IF(OR(R124=1,P124&lt;=$E$12),F123+1,"")</f>
        <v/>
      </c>
      <c r="G124" s="22" t="str">
        <f ca="1">IF(P124&lt;$E$12,P124,"")</f>
        <v/>
      </c>
      <c r="H124" s="23" t="str">
        <f ca="1">IF(Q124&lt;$E$12,U124,"")</f>
        <v/>
      </c>
      <c r="N124" s="3">
        <f t="shared" ca="1" si="26"/>
        <v>2054</v>
      </c>
      <c r="O124" s="3">
        <f t="shared" ca="1" si="27"/>
        <v>1</v>
      </c>
      <c r="P124" s="14">
        <f t="shared" ca="1" si="41"/>
        <v>56280</v>
      </c>
      <c r="Q124" s="4">
        <f t="shared" ca="1" si="42"/>
        <v>56127</v>
      </c>
      <c r="R124" s="6" t="str">
        <f t="shared" ca="1" si="43"/>
        <v/>
      </c>
      <c r="S124" s="5">
        <f t="shared" ca="1" si="44"/>
        <v>0</v>
      </c>
      <c r="T124" s="5" t="str">
        <f t="shared" ca="1" si="45"/>
        <v/>
      </c>
      <c r="U124" s="5">
        <f t="shared" ca="1" si="46"/>
        <v>0</v>
      </c>
    </row>
    <row r="125" spans="6:21" x14ac:dyDescent="0.2">
      <c r="F125" s="1"/>
      <c r="G125" s="22"/>
      <c r="H125" s="23"/>
      <c r="R125" s="12" t="s">
        <v>24</v>
      </c>
      <c r="S125" s="12" t="s">
        <v>24</v>
      </c>
      <c r="T125" s="8"/>
      <c r="U125" s="12" t="s">
        <v>24</v>
      </c>
    </row>
    <row r="126" spans="6:21" x14ac:dyDescent="0.2">
      <c r="R126" s="6">
        <f ca="1">SUM(R1:R124)</f>
        <v>1</v>
      </c>
      <c r="S126" s="5">
        <f ca="1">SUM(S2:S124)</f>
        <v>48.266421195652228</v>
      </c>
      <c r="T126" s="2" t="s">
        <v>25</v>
      </c>
      <c r="U126" s="11">
        <f ca="1">IF((R126=1),XIRR(U2:U124,Q2:Q124,B24),NA())</f>
        <v>0.11330327927964537</v>
      </c>
    </row>
    <row r="127" spans="6:21" x14ac:dyDescent="0.2">
      <c r="R127" s="6"/>
      <c r="T127" s="16" t="s">
        <v>29</v>
      </c>
      <c r="U127" s="17">
        <f ca="1">4*((U126+1)^0.25-1)</f>
        <v>0.10878449699567927</v>
      </c>
    </row>
    <row r="128" spans="6:21" x14ac:dyDescent="0.2">
      <c r="T128" s="1" t="s">
        <v>52</v>
      </c>
      <c r="U128" s="40">
        <f ca="1">2*(((1+U126)^0.5)-1)</f>
        <v>0.1102637553440049</v>
      </c>
    </row>
  </sheetData>
  <phoneticPr fontId="0" type="noConversion"/>
  <hyperlinks>
    <hyperlink ref="A1" r:id="rId1" xr:uid="{00000000-0004-0000-0000-000000000000}"/>
  </hyperlinks>
  <pageMargins left="0.5" right="0.5" top="0.5" bottom="0.5" header="0.5" footer="0.5"/>
  <pageSetup orientation="portrait" horizontalDpi="300" verticalDpi="300" r:id="rId2"/>
  <headerFooter alignWithMargins="0"/>
  <ignoredErrors>
    <ignoredError sqref="B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/>
  <dimension ref="A1"/>
  <sheetViews>
    <sheetView showGridLines="0" defaultGridColor="0" colorId="22" zoomScale="87" workbookViewId="0"/>
  </sheetViews>
  <sheetFormatPr defaultColWidth="9.6640625" defaultRowHeight="15" x14ac:dyDescent="0.2"/>
  <sheetData/>
  <phoneticPr fontId="0" type="noConversion"/>
  <pageMargins left="0.5" right="0.5" top="0.5" bottom="0.5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/>
  <dimension ref="A1"/>
  <sheetViews>
    <sheetView showGridLines="0" defaultGridColor="0" colorId="22" zoomScale="87" workbookViewId="0"/>
  </sheetViews>
  <sheetFormatPr defaultColWidth="9.6640625" defaultRowHeight="15" x14ac:dyDescent="0.2"/>
  <sheetData/>
  <phoneticPr fontId="0" type="noConversion"/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ytc1</vt:lpstr>
      <vt:lpstr>Sheet2</vt:lpstr>
      <vt:lpstr>Sheet3</vt:lpstr>
      <vt:lpstr>CALL</vt:lpstr>
      <vt:lpstr>DIVIDEND</vt:lpstr>
      <vt:lpstr>PAY</vt:lpstr>
      <vt:lpstr>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R. Betty</dc:creator>
  <cp:lastModifiedBy>James Hymas</cp:lastModifiedBy>
  <cp:lastPrinted>2020-04-16T20:26:16Z</cp:lastPrinted>
  <dcterms:created xsi:type="dcterms:W3CDTF">2003-08-15T17:36:54Z</dcterms:created>
  <dcterms:modified xsi:type="dcterms:W3CDTF">2023-09-27T14:45:30Z</dcterms:modified>
</cp:coreProperties>
</file>