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8445" activeTab="0"/>
  </bookViews>
  <sheets>
    <sheet name="Calculation" sheetId="1" r:id="rId1"/>
    <sheet name="Graph_VaryShock" sheetId="2" r:id="rId2"/>
    <sheet name="Graph_VaryPD" sheetId="3" r:id="rId3"/>
    <sheet name="Graph_VaryTerm" sheetId="4" r:id="rId4"/>
    <sheet name="Graph_VarySpread" sheetId="5" r:id="rId5"/>
    <sheet name="Graph_PD_BEIS" sheetId="6" r:id="rId6"/>
    <sheet name="Example" sheetId="7" r:id="rId7"/>
  </sheets>
  <definedNames/>
  <calcPr fullCalcOnLoad="1"/>
</workbook>
</file>

<file path=xl/sharedStrings.xml><?xml version="1.0" encoding="utf-8"?>
<sst xmlns="http://schemas.openxmlformats.org/spreadsheetml/2006/main" count="87" uniqueCount="64">
  <si>
    <t>Year</t>
  </si>
  <si>
    <t>Price PD</t>
  </si>
  <si>
    <t>Dividend PD FV</t>
  </si>
  <si>
    <t>Dividend PD PV</t>
  </si>
  <si>
    <t>Price PD PV</t>
  </si>
  <si>
    <t>Total PD PV</t>
  </si>
  <si>
    <t>Shock at t=0</t>
  </si>
  <si>
    <t>New PD Yield</t>
  </si>
  <si>
    <t>Price FR</t>
  </si>
  <si>
    <t>Dividend FR FV</t>
  </si>
  <si>
    <t>Price FR PV</t>
  </si>
  <si>
    <t>Dividend FR PV</t>
  </si>
  <si>
    <t>Total FR PV</t>
  </si>
  <si>
    <t>Data</t>
  </si>
  <si>
    <t>Yield on Perpetual Discount</t>
  </si>
  <si>
    <t>Yield Spread to FixedReset</t>
  </si>
  <si>
    <t>Term to Reset</t>
  </si>
  <si>
    <t>Yield as Percentage, e.g. 6.5%</t>
  </si>
  <si>
    <t>Yield discount for FR, e.g. -0.8%</t>
  </si>
  <si>
    <t>Term to reset, years, integer</t>
  </si>
  <si>
    <t>Post-Shock PD Yield</t>
  </si>
  <si>
    <t>Capital Loss on PD</t>
  </si>
  <si>
    <t>Pre-Shock Dividend Rate, FR</t>
  </si>
  <si>
    <t>Post-Reset Dividend Rate, FR</t>
  </si>
  <si>
    <t>Fair Value FR on Reset Date</t>
  </si>
  <si>
    <t>PV of Reset Date FR Value</t>
  </si>
  <si>
    <t>PV of Interim FR Dividends</t>
  </si>
  <si>
    <t>Total FV of Interim FR Div</t>
  </si>
  <si>
    <t>Post-Shock PV FR</t>
  </si>
  <si>
    <t>Pre-Shock FR Fair Value</t>
  </si>
  <si>
    <t>FR Capital Loss due to shock</t>
  </si>
  <si>
    <t>Post Shock Loss from $25</t>
  </si>
  <si>
    <t>Pre-Shock PD Duration</t>
  </si>
  <si>
    <t>Results</t>
  </si>
  <si>
    <t>Modified Duration = 1/y</t>
  </si>
  <si>
    <t>Yield Increases by Shock</t>
  </si>
  <si>
    <t>Capital Loss resulting from shock (note convexity effect)</t>
  </si>
  <si>
    <t>Discounted at Post-Shock PD Yield</t>
  </si>
  <si>
    <t>Discounted at Pre-Shock PD Yield</t>
  </si>
  <si>
    <t>Number of years to reset times annual dividend</t>
  </si>
  <si>
    <t>PV Interim Dividends + PV Reset Date Value</t>
  </si>
  <si>
    <t>Pre-Shock Fair Value vs. Post-Shock Fair Value</t>
  </si>
  <si>
    <t>$25 issue price vs. Post-Shock Fair Value</t>
  </si>
  <si>
    <t>Fill in the Four Variables</t>
  </si>
  <si>
    <t>Loss PD</t>
  </si>
  <si>
    <t>Loss FR</t>
  </si>
  <si>
    <t>Shock</t>
  </si>
  <si>
    <t>Three variables were held constant:</t>
  </si>
  <si>
    <t>Yield on PD</t>
  </si>
  <si>
    <t>Spread to FR</t>
  </si>
  <si>
    <t>PD Yield</t>
  </si>
  <si>
    <t>PD Loss</t>
  </si>
  <si>
    <t>FR Loss</t>
  </si>
  <si>
    <t xml:space="preserve">Inflation Shock </t>
  </si>
  <si>
    <t>Term</t>
  </si>
  <si>
    <t>Spread</t>
  </si>
  <si>
    <t>BEIS</t>
  </si>
  <si>
    <t>FR = 1.44 + 0.67PD</t>
  </si>
  <si>
    <t>BERS</t>
  </si>
  <si>
    <t>BERS, parallel shift to all markets, percentage</t>
  </si>
  <si>
    <t>% of Invest</t>
  </si>
  <si>
    <t>Input the first three lines of data (in yellow) according to the issue terms and contemporary PD Yield</t>
  </si>
  <si>
    <t>Vary the fourth line of data (BERS) until the the value in results cell B10 equals the value in cell B20</t>
  </si>
  <si>
    <t>Instructions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</si>
</sst>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0%"/>
    <numFmt numFmtId="166" formatCode="0.000000000000000%"/>
    <numFmt numFmtId="167" formatCode="0.0"/>
    <numFmt numFmtId="168" formatCode="0.0%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2"/>
      <name val="Arial"/>
      <family val="0"/>
    </font>
    <font>
      <b/>
      <sz val="10.5"/>
      <name val="Arial"/>
      <family val="0"/>
    </font>
    <font>
      <sz val="10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3" borderId="0" xfId="0" applyFill="1" applyAlignment="1">
      <alignment/>
    </xf>
    <xf numFmtId="10" fontId="0" fillId="3" borderId="0" xfId="0" applyNumberFormat="1" applyFill="1" applyAlignment="1">
      <alignment/>
    </xf>
    <xf numFmtId="10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  <xf numFmtId="164" fontId="0" fillId="4" borderId="0" xfId="0" applyNumberFormat="1" applyFill="1" applyAlignment="1">
      <alignment/>
    </xf>
    <xf numFmtId="165" fontId="0" fillId="0" borderId="0" xfId="0" applyNumberFormat="1" applyAlignment="1">
      <alignment/>
    </xf>
    <xf numFmtId="0" fontId="3" fillId="2" borderId="0" xfId="0" applyFont="1" applyFill="1" applyAlignment="1">
      <alignment/>
    </xf>
    <xf numFmtId="10" fontId="0" fillId="0" borderId="0" xfId="0" applyNumberFormat="1" applyAlignment="1">
      <alignment/>
    </xf>
    <xf numFmtId="0" fontId="3" fillId="3" borderId="0" xfId="0" applyFont="1" applyFill="1" applyAlignment="1">
      <alignment/>
    </xf>
    <xf numFmtId="10" fontId="0" fillId="2" borderId="1" xfId="0" applyNumberFormat="1" applyFill="1" applyBorder="1" applyAlignment="1">
      <alignment/>
    </xf>
    <xf numFmtId="10" fontId="0" fillId="2" borderId="2" xfId="0" applyNumberFormat="1" applyFill="1" applyBorder="1" applyAlignment="1">
      <alignment/>
    </xf>
    <xf numFmtId="0" fontId="0" fillId="2" borderId="2" xfId="0" applyFill="1" applyBorder="1" applyAlignment="1">
      <alignment/>
    </xf>
    <xf numFmtId="10" fontId="0" fillId="2" borderId="3" xfId="0" applyNumberFormat="1" applyFill="1" applyBorder="1" applyAlignment="1">
      <alignment/>
    </xf>
    <xf numFmtId="9" fontId="0" fillId="0" borderId="0" xfId="0" applyNumberFormat="1" applyAlignment="1">
      <alignment/>
    </xf>
    <xf numFmtId="10" fontId="1" fillId="3" borderId="0" xfId="0" applyNumberFormat="1" applyFont="1" applyFill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ill="1" applyAlignment="1" quotePrefix="1">
      <alignment/>
    </xf>
    <xf numFmtId="0" fontId="3" fillId="5" borderId="0" xfId="0" applyFont="1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Losses: Vary Inflation Shock
PD Yield : 6.50%
Spread to FR: -0.80%
Term to Reset: 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PerpetualDiscount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Graph_VaryShock!$A$7:$A$37</c:f>
              <c:numCache/>
            </c:numRef>
          </c:xVal>
          <c:yVal>
            <c:numRef>
              <c:f>Graph_VaryShock!$B$7:$B$37</c:f>
              <c:numCache/>
            </c:numRef>
          </c:yVal>
          <c:smooth val="1"/>
        </c:ser>
        <c:ser>
          <c:idx val="1"/>
          <c:order val="1"/>
          <c:tx>
            <c:v>FixedReset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Graph_VaryShock!$A$7:$A$37</c:f>
              <c:numCache/>
            </c:numRef>
          </c:xVal>
          <c:yVal>
            <c:numRef>
              <c:f>Graph_VaryShock!$C$7:$C$37</c:f>
              <c:numCache/>
            </c:numRef>
          </c:yVal>
          <c:smooth val="1"/>
        </c:ser>
        <c:axId val="60776137"/>
        <c:axId val="10114322"/>
      </c:scatterChart>
      <c:valAx>
        <c:axId val="6077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Inflation Shock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114322"/>
        <c:crosses val="autoZero"/>
        <c:crossBetween val="midCat"/>
        <c:dispUnits/>
      </c:valAx>
      <c:valAx>
        <c:axId val="101143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Capital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7761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Loss: Vary PD Yield
Spread to FR: -0.8%
Term to Reset: 5
Inflation Shock: 115bp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PerpetualDiscount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Graph_VaryPD!$A$8:$A$33</c:f>
              <c:numCache/>
            </c:numRef>
          </c:xVal>
          <c:yVal>
            <c:numRef>
              <c:f>Graph_VaryPD!$B$8:$B$33</c:f>
              <c:numCache/>
            </c:numRef>
          </c:yVal>
          <c:smooth val="1"/>
        </c:ser>
        <c:ser>
          <c:idx val="1"/>
          <c:order val="1"/>
          <c:tx>
            <c:v>FixedReset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Graph_VaryPD!$A$8:$A$33</c:f>
              <c:numCache/>
            </c:numRef>
          </c:xVal>
          <c:yVal>
            <c:numRef>
              <c:f>Graph_VaryPD!$C$8:$C$33</c:f>
              <c:numCache/>
            </c:numRef>
          </c:yVal>
          <c:smooth val="1"/>
        </c:ser>
        <c:axId val="23920035"/>
        <c:axId val="13953724"/>
      </c:scatterChart>
      <c:valAx>
        <c:axId val="23920035"/>
        <c:scaling>
          <c:orientation val="minMax"/>
          <c:max val="0.075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Initial PerpetualDiscount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out"/>
        <c:minorTickMark val="none"/>
        <c:tickLblPos val="nextTo"/>
        <c:crossAx val="13953724"/>
        <c:crosses val="autoZero"/>
        <c:crossBetween val="midCat"/>
        <c:dispUnits/>
        <c:majorUnit val="0.005"/>
      </c:valAx>
      <c:valAx>
        <c:axId val="13953724"/>
        <c:scaling>
          <c:orientation val="minMax"/>
          <c:min val="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Capital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9200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Loss: Vary Term to Reset
Yield on PD: 6.50%
Spread to FR: -0.80%
Inflation Shock: 115bp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PerpetualDiscount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Graph_VaryTerm!$A$9:$A$19</c:f>
              <c:numCache/>
            </c:numRef>
          </c:xVal>
          <c:yVal>
            <c:numRef>
              <c:f>Graph_VaryTerm!$B$9:$B$19</c:f>
              <c:numCache/>
            </c:numRef>
          </c:yVal>
          <c:smooth val="1"/>
        </c:ser>
        <c:ser>
          <c:idx val="1"/>
          <c:order val="1"/>
          <c:tx>
            <c:v>FixedReset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Graph_VaryTerm!$A$9:$A$19</c:f>
              <c:numCache/>
            </c:numRef>
          </c:xVal>
          <c:yVal>
            <c:numRef>
              <c:f>Graph_VaryTerm!$C$9:$C$19</c:f>
              <c:numCache/>
            </c:numRef>
          </c:yVal>
          <c:smooth val="1"/>
        </c:ser>
        <c:axId val="58474653"/>
        <c:axId val="56509830"/>
      </c:scatterChart>
      <c:valAx>
        <c:axId val="58474653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Initial Fixed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509830"/>
        <c:crosses val="autoZero"/>
        <c:crossBetween val="midCat"/>
        <c:dispUnits/>
      </c:valAx>
      <c:valAx>
        <c:axId val="56509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Capital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465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Capital Loss: Vary Spread
Yield on PD: 6.5%
Term to Reset: 5
Inflation Shock: 115bp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PerpetualDiscount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Graph_VarySpread!$A$8:$A$28</c:f>
              <c:numCache/>
            </c:numRef>
          </c:xVal>
          <c:yVal>
            <c:numRef>
              <c:f>Graph_VarySpread!$B$8:$B$28</c:f>
              <c:numCache/>
            </c:numRef>
          </c:yVal>
          <c:smooth val="1"/>
        </c:ser>
        <c:ser>
          <c:idx val="1"/>
          <c:order val="1"/>
          <c:tx>
            <c:v>FixedReset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Graph_VarySpread!$A$8:$A$28</c:f>
              <c:numCache/>
            </c:numRef>
          </c:xVal>
          <c:yVal>
            <c:numRef>
              <c:f>Graph_VarySpread!$C$8:$C$28</c:f>
              <c:numCache/>
            </c:numRef>
          </c:yVal>
          <c:smooth val="1"/>
        </c:ser>
        <c:axId val="38826423"/>
        <c:axId val="13893488"/>
      </c:scatterChart>
      <c:valAx>
        <c:axId val="38826423"/>
        <c:scaling>
          <c:orientation val="minMax"/>
          <c:min val="-0.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Spread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3488"/>
        <c:crosses val="autoZero"/>
        <c:crossBetween val="midCat"/>
        <c:dispUnits/>
      </c:valAx>
      <c:valAx>
        <c:axId val="138934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Capital Loss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crossAx val="3882642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Notional Effect of PerpetualDiscount Yields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Initial FR Spread (From Regression)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Graph_PD_BEIS!$A$8:$A$48</c:f>
              <c:numCache/>
            </c:numRef>
          </c:xVal>
          <c:yVal>
            <c:numRef>
              <c:f>Graph_PD_BEIS!$B$8:$B$48</c:f>
              <c:numCache/>
            </c:numRef>
          </c:yVal>
          <c:smooth val="1"/>
        </c:ser>
        <c:ser>
          <c:idx val="1"/>
          <c:order val="1"/>
          <c:tx>
            <c:v>Break-Even Inflation Shock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Graph_PD_BEIS!$A$8:$A$48</c:f>
              <c:numCache/>
            </c:numRef>
          </c:xVal>
          <c:yVal>
            <c:numRef>
              <c:f>Graph_PD_BEIS!$C$8:$C$48</c:f>
              <c:numCache/>
            </c:numRef>
          </c:yVal>
          <c:smooth val="1"/>
        </c:ser>
        <c:axId val="57932529"/>
        <c:axId val="51630714"/>
      </c:scatterChart>
      <c:valAx>
        <c:axId val="57932529"/>
        <c:scaling>
          <c:orientation val="minMax"/>
          <c:max val="0.09"/>
          <c:min val="0.0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PerpetualDiscount Yield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51630714"/>
        <c:crosses val="autoZero"/>
        <c:crossBetween val="midCat"/>
        <c:dispUnits/>
        <c:majorUnit val="0.01"/>
      </c:valAx>
      <c:valAx>
        <c:axId val="516307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Spread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325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0</xdr:row>
      <xdr:rowOff>104775</xdr:rowOff>
    </xdr:from>
    <xdr:to>
      <xdr:col>14</xdr:col>
      <xdr:colOff>295275</xdr:colOff>
      <xdr:row>31</xdr:row>
      <xdr:rowOff>85725</xdr:rowOff>
    </xdr:to>
    <xdr:graphicFrame>
      <xdr:nvGraphicFramePr>
        <xdr:cNvPr id="1" name="Chart 1"/>
        <xdr:cNvGraphicFramePr/>
      </xdr:nvGraphicFramePr>
      <xdr:xfrm>
        <a:off x="2609850" y="104775"/>
        <a:ext cx="6219825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6</xdr:row>
      <xdr:rowOff>76200</xdr:rowOff>
    </xdr:from>
    <xdr:to>
      <xdr:col>14</xdr:col>
      <xdr:colOff>295275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2600325" y="1047750"/>
        <a:ext cx="62293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85725</xdr:rowOff>
    </xdr:from>
    <xdr:to>
      <xdr:col>14</xdr:col>
      <xdr:colOff>295275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2943225" y="85725"/>
        <a:ext cx="5886450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47625</xdr:rowOff>
    </xdr:from>
    <xdr:to>
      <xdr:col>14</xdr:col>
      <xdr:colOff>295275</xdr:colOff>
      <xdr:row>30</xdr:row>
      <xdr:rowOff>95250</xdr:rowOff>
    </xdr:to>
    <xdr:graphicFrame>
      <xdr:nvGraphicFramePr>
        <xdr:cNvPr id="1" name="Chart 1"/>
        <xdr:cNvGraphicFramePr/>
      </xdr:nvGraphicFramePr>
      <xdr:xfrm>
        <a:off x="2943225" y="47625"/>
        <a:ext cx="58864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18</xdr:row>
      <xdr:rowOff>123825</xdr:rowOff>
    </xdr:from>
    <xdr:to>
      <xdr:col>14</xdr:col>
      <xdr:colOff>295275</xdr:colOff>
      <xdr:row>48</xdr:row>
      <xdr:rowOff>76200</xdr:rowOff>
    </xdr:to>
    <xdr:graphicFrame>
      <xdr:nvGraphicFramePr>
        <xdr:cNvPr id="1" name="Chart 2"/>
        <xdr:cNvGraphicFramePr/>
      </xdr:nvGraphicFramePr>
      <xdr:xfrm>
        <a:off x="2943225" y="3038475"/>
        <a:ext cx="5886450" cy="481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workbookViewId="0" topLeftCell="A1">
      <selection activeCell="C29" sqref="C29"/>
    </sheetView>
  </sheetViews>
  <sheetFormatPr defaultColWidth="9.140625" defaultRowHeight="12.75"/>
  <cols>
    <col min="1" max="1" width="25.57421875" style="0" customWidth="1"/>
    <col min="2" max="2" width="20.57421875" style="0" bestFit="1" customWidth="1"/>
    <col min="3" max="3" width="46.7109375" style="0" customWidth="1"/>
    <col min="6" max="6" width="9.8515625" style="0" bestFit="1" customWidth="1"/>
    <col min="7" max="7" width="9.28125" style="0" bestFit="1" customWidth="1"/>
  </cols>
  <sheetData>
    <row r="1" spans="1:3" ht="21" thickBot="1">
      <c r="A1" s="11" t="s">
        <v>13</v>
      </c>
      <c r="B1" s="1" t="s">
        <v>43</v>
      </c>
      <c r="C1" s="1"/>
    </row>
    <row r="2" spans="1:7" ht="12.75">
      <c r="A2" s="1" t="s">
        <v>14</v>
      </c>
      <c r="B2" s="14">
        <v>0.06125</v>
      </c>
      <c r="C2" s="1" t="s">
        <v>17</v>
      </c>
      <c r="E2" s="12"/>
      <c r="F2" s="12"/>
      <c r="G2" s="12"/>
    </row>
    <row r="3" spans="1:7" ht="12.75">
      <c r="A3" s="1" t="s">
        <v>15</v>
      </c>
      <c r="B3" s="15">
        <v>-0.00725</v>
      </c>
      <c r="C3" s="1" t="s">
        <v>18</v>
      </c>
      <c r="E3" s="12"/>
      <c r="F3" s="12"/>
      <c r="G3" s="12"/>
    </row>
    <row r="4" spans="1:7" ht="12.75">
      <c r="A4" s="1" t="s">
        <v>16</v>
      </c>
      <c r="B4" s="16">
        <v>5</v>
      </c>
      <c r="C4" s="1" t="s">
        <v>19</v>
      </c>
      <c r="E4" s="12"/>
      <c r="F4" s="12"/>
      <c r="G4" s="12"/>
    </row>
    <row r="5" spans="1:7" ht="13.5" thickBot="1">
      <c r="A5" s="1" t="s">
        <v>58</v>
      </c>
      <c r="B5" s="17">
        <v>0.0102</v>
      </c>
      <c r="C5" s="1" t="s">
        <v>59</v>
      </c>
      <c r="E5" s="12"/>
      <c r="F5" s="12"/>
      <c r="G5" s="12"/>
    </row>
    <row r="6" spans="5:7" ht="12.75">
      <c r="E6" s="12"/>
      <c r="F6" s="12"/>
      <c r="G6" s="12"/>
    </row>
    <row r="7" spans="1:7" ht="20.25">
      <c r="A7" s="13" t="s">
        <v>33</v>
      </c>
      <c r="B7" s="3"/>
      <c r="C7" s="3"/>
      <c r="E7" s="12"/>
      <c r="F7" s="12"/>
      <c r="G7" s="12"/>
    </row>
    <row r="8" spans="1:7" ht="12.75">
      <c r="A8" s="3" t="s">
        <v>32</v>
      </c>
      <c r="B8" s="6">
        <f>1/B2</f>
        <v>16.3265306122449</v>
      </c>
      <c r="C8" s="3" t="s">
        <v>34</v>
      </c>
      <c r="E8" s="12"/>
      <c r="F8" s="12"/>
      <c r="G8" s="12"/>
    </row>
    <row r="9" spans="1:7" ht="12.75">
      <c r="A9" s="3" t="s">
        <v>20</v>
      </c>
      <c r="B9" s="4">
        <f>B2+B5</f>
        <v>0.07145</v>
      </c>
      <c r="C9" s="3" t="s">
        <v>35</v>
      </c>
      <c r="E9" s="12"/>
      <c r="F9" s="12"/>
      <c r="G9" s="12"/>
    </row>
    <row r="10" spans="1:7" ht="12.75">
      <c r="A10" s="3" t="s">
        <v>21</v>
      </c>
      <c r="B10" s="19">
        <f>1-B2/(B2+B5)</f>
        <v>0.1427571728481456</v>
      </c>
      <c r="C10" s="3" t="s">
        <v>36</v>
      </c>
      <c r="E10" s="12"/>
      <c r="F10" s="12"/>
      <c r="G10" s="12"/>
    </row>
    <row r="11" spans="1:7" ht="12.75">
      <c r="A11" s="3" t="s">
        <v>22</v>
      </c>
      <c r="B11" s="4">
        <f>B2+B3</f>
        <v>0.054</v>
      </c>
      <c r="C11" s="3"/>
      <c r="E11" s="12"/>
      <c r="F11" s="12"/>
      <c r="G11" s="12"/>
    </row>
    <row r="12" spans="1:7" ht="12.75">
      <c r="A12" s="3" t="s">
        <v>29</v>
      </c>
      <c r="B12" s="6">
        <f>25*(B2+B3)/B2</f>
        <v>22.040816326530614</v>
      </c>
      <c r="C12" s="3" t="s">
        <v>38</v>
      </c>
      <c r="E12" s="12"/>
      <c r="F12" s="12"/>
      <c r="G12" s="12"/>
    </row>
    <row r="13" spans="1:7" ht="12.75">
      <c r="A13" s="3" t="s">
        <v>23</v>
      </c>
      <c r="B13" s="4">
        <f>B2+B3+B5</f>
        <v>0.06420000000000001</v>
      </c>
      <c r="C13" s="3"/>
      <c r="E13" s="12"/>
      <c r="F13" s="12"/>
      <c r="G13" s="12"/>
    </row>
    <row r="14" spans="1:7" ht="12.75">
      <c r="A14" s="3" t="s">
        <v>24</v>
      </c>
      <c r="B14" s="6">
        <f>25*(B2+B3+B5)/(B2+B5)</f>
        <v>22.463261021693494</v>
      </c>
      <c r="C14" s="3" t="s">
        <v>37</v>
      </c>
      <c r="E14" s="12"/>
      <c r="F14" s="12"/>
      <c r="G14" s="12"/>
    </row>
    <row r="15" spans="1:7" ht="12.75">
      <c r="A15" s="3" t="s">
        <v>25</v>
      </c>
      <c r="B15" s="6">
        <f>B14/((1+B2+B5)^B4)</f>
        <v>15.907914851194747</v>
      </c>
      <c r="C15" s="3"/>
      <c r="E15" s="12"/>
      <c r="F15" s="12"/>
      <c r="G15" s="12"/>
    </row>
    <row r="16" spans="1:7" ht="12.75">
      <c r="A16" s="3" t="s">
        <v>27</v>
      </c>
      <c r="B16" s="6">
        <f>B4*25*(B2+B3)</f>
        <v>6.75</v>
      </c>
      <c r="C16" s="3" t="s">
        <v>39</v>
      </c>
      <c r="E16" s="21"/>
      <c r="F16" s="12"/>
      <c r="G16" s="12"/>
    </row>
    <row r="17" spans="1:7" ht="12.75">
      <c r="A17" s="3" t="s">
        <v>26</v>
      </c>
      <c r="B17" s="6">
        <f>25*(B2+B3)*((1-(1+B2+B5)^B4))/(((1+B2+B5)^B4)*(-B2-B5))</f>
        <v>5.513842573316702</v>
      </c>
      <c r="C17" s="3" t="s">
        <v>37</v>
      </c>
      <c r="E17" s="22"/>
      <c r="F17" s="12"/>
      <c r="G17" s="12"/>
    </row>
    <row r="18" spans="1:7" ht="12.75">
      <c r="A18" s="3" t="s">
        <v>28</v>
      </c>
      <c r="B18" s="6">
        <f>B15+B17</f>
        <v>21.421757424511448</v>
      </c>
      <c r="C18" s="3" t="s">
        <v>40</v>
      </c>
      <c r="E18" s="12"/>
      <c r="F18" s="12"/>
      <c r="G18" s="12"/>
    </row>
    <row r="19" spans="1:7" ht="12.75">
      <c r="A19" s="3" t="s">
        <v>30</v>
      </c>
      <c r="B19" s="4">
        <f>1-(B18/B12)</f>
        <v>0.028086931665684323</v>
      </c>
      <c r="C19" s="3" t="s">
        <v>41</v>
      </c>
      <c r="E19" s="12"/>
      <c r="F19" s="12"/>
      <c r="G19" s="12"/>
    </row>
    <row r="20" spans="1:7" ht="12.75">
      <c r="A20" s="3" t="s">
        <v>31</v>
      </c>
      <c r="B20" s="19">
        <f>1-(B18/25)</f>
        <v>0.1431297030195421</v>
      </c>
      <c r="C20" s="3" t="s">
        <v>42</v>
      </c>
      <c r="E20" s="12"/>
      <c r="F20" s="12"/>
      <c r="G20" s="12"/>
    </row>
    <row r="21" spans="5:7" ht="12.75">
      <c r="E21" s="12"/>
      <c r="F21" s="12"/>
      <c r="G21" s="12"/>
    </row>
    <row r="22" spans="1:7" ht="20.25">
      <c r="A22" s="23" t="s">
        <v>63</v>
      </c>
      <c r="B22" s="24"/>
      <c r="C22" s="24"/>
      <c r="E22" s="12"/>
      <c r="F22" s="12"/>
      <c r="G22" s="12"/>
    </row>
    <row r="23" spans="1:7" ht="12.75">
      <c r="A23" s="24" t="s">
        <v>61</v>
      </c>
      <c r="B23" s="24"/>
      <c r="C23" s="24"/>
      <c r="E23" s="12"/>
      <c r="F23" s="12"/>
      <c r="G23" s="12"/>
    </row>
    <row r="24" spans="1:7" ht="12.75">
      <c r="A24" s="24" t="s">
        <v>62</v>
      </c>
      <c r="B24" s="24"/>
      <c r="C24" s="24"/>
      <c r="E24" s="12"/>
      <c r="F24" s="12"/>
      <c r="G24" s="12"/>
    </row>
    <row r="25" spans="5:7" ht="12.75">
      <c r="E25" s="12"/>
      <c r="F25" s="12"/>
      <c r="G25" s="12"/>
    </row>
    <row r="26" spans="5:7" ht="12.75">
      <c r="E26" s="12"/>
      <c r="F26" s="12"/>
      <c r="G26" s="12"/>
    </row>
    <row r="27" spans="5:7" ht="12.75">
      <c r="E27" s="12"/>
      <c r="F27" s="12"/>
      <c r="G27" s="12"/>
    </row>
    <row r="28" spans="5:7" ht="12.75">
      <c r="E28" s="12"/>
      <c r="F28" s="12"/>
      <c r="G28" s="12"/>
    </row>
    <row r="29" spans="5:7" ht="12.75">
      <c r="E29" s="12"/>
      <c r="F29" s="12"/>
      <c r="G29" s="12"/>
    </row>
    <row r="30" spans="5:7" ht="12.75">
      <c r="E30" s="12"/>
      <c r="F30" s="12"/>
      <c r="G30" s="12"/>
    </row>
    <row r="31" spans="5:7" ht="12.75">
      <c r="E31" s="12"/>
      <c r="F31" s="12"/>
      <c r="G31" s="12"/>
    </row>
    <row r="32" spans="5:7" ht="12.75">
      <c r="E32" s="12"/>
      <c r="F32" s="12"/>
      <c r="G32" s="12"/>
    </row>
    <row r="33" spans="5:7" ht="12.75">
      <c r="E33" s="12"/>
      <c r="F33" s="12"/>
      <c r="G33" s="12"/>
    </row>
    <row r="34" spans="5:7" ht="12.75">
      <c r="E34" s="12"/>
      <c r="F34" s="12"/>
      <c r="G34" s="12"/>
    </row>
    <row r="35" spans="5:7" ht="12.75">
      <c r="E35" s="12"/>
      <c r="F35" s="12"/>
      <c r="G35" s="12"/>
    </row>
    <row r="36" spans="5:7" ht="12.75">
      <c r="E36" s="12"/>
      <c r="F36" s="12"/>
      <c r="G36" s="12"/>
    </row>
    <row r="37" spans="5:7" ht="12.75">
      <c r="E37" s="12"/>
      <c r="F37" s="12"/>
      <c r="G37" s="12"/>
    </row>
    <row r="38" spans="5:7" ht="12.75">
      <c r="E38" s="12"/>
      <c r="F38" s="12"/>
      <c r="G38" s="12"/>
    </row>
    <row r="39" spans="5:7" ht="12.75">
      <c r="E39" s="12"/>
      <c r="F39" s="12"/>
      <c r="G39" s="12"/>
    </row>
    <row r="40" spans="5:7" ht="12.75">
      <c r="E40" s="12"/>
      <c r="F40" s="12"/>
      <c r="G40" s="12"/>
    </row>
    <row r="41" spans="5:7" ht="12.75">
      <c r="E41" s="12"/>
      <c r="F41" s="12"/>
      <c r="G41" s="12"/>
    </row>
    <row r="42" spans="5:7" ht="12.75">
      <c r="E42" s="12"/>
      <c r="F42" s="12"/>
      <c r="G42" s="12"/>
    </row>
    <row r="43" ht="12.75">
      <c r="E43" s="12"/>
    </row>
    <row r="44" ht="12.75">
      <c r="E44" s="12"/>
    </row>
    <row r="45" ht="12.75">
      <c r="E45" s="12"/>
    </row>
    <row r="46" ht="12.75">
      <c r="E46" s="12"/>
    </row>
    <row r="47" ht="12.75">
      <c r="E47" s="12"/>
    </row>
    <row r="48" ht="12.75">
      <c r="E48" s="12"/>
    </row>
    <row r="49" ht="12.75">
      <c r="E49" s="12"/>
    </row>
    <row r="50" ht="12.75">
      <c r="E50" s="12"/>
    </row>
    <row r="51" ht="12.75">
      <c r="E51" s="12"/>
    </row>
    <row r="52" ht="12.75">
      <c r="E52" s="12"/>
    </row>
    <row r="53" ht="12.75">
      <c r="E53" s="12"/>
    </row>
    <row r="54" ht="12.75">
      <c r="E54" s="12"/>
    </row>
    <row r="55" ht="12.75">
      <c r="E55" s="12"/>
    </row>
    <row r="56" ht="12.75">
      <c r="E56" s="12"/>
    </row>
    <row r="57" ht="12.75">
      <c r="E57" s="12"/>
    </row>
    <row r="58" ht="12.75">
      <c r="E58" s="12"/>
    </row>
    <row r="59" ht="12.75">
      <c r="E59" s="12"/>
    </row>
    <row r="60" ht="12.75">
      <c r="E60" s="12"/>
    </row>
    <row r="61" ht="12.75">
      <c r="E61" s="12"/>
    </row>
    <row r="62" ht="12.75">
      <c r="E62" s="12"/>
    </row>
    <row r="63" ht="12.75">
      <c r="E63" s="12"/>
    </row>
    <row r="64" ht="12.75">
      <c r="E64" s="12"/>
    </row>
    <row r="65" ht="12.75">
      <c r="E65" s="12"/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1">
      <selection activeCell="C20" sqref="C20"/>
    </sheetView>
  </sheetViews>
  <sheetFormatPr defaultColWidth="9.140625" defaultRowHeight="12.75"/>
  <sheetData>
    <row r="1" ht="12.75">
      <c r="A1" t="s">
        <v>47</v>
      </c>
    </row>
    <row r="2" spans="1:3" ht="12.75">
      <c r="A2" t="s">
        <v>48</v>
      </c>
      <c r="C2" s="12">
        <v>0.065</v>
      </c>
    </row>
    <row r="3" spans="1:3" ht="12.75">
      <c r="A3" t="s">
        <v>49</v>
      </c>
      <c r="C3" s="12">
        <v>-0.008</v>
      </c>
    </row>
    <row r="4" spans="1:3" ht="12.75">
      <c r="A4" t="s">
        <v>16</v>
      </c>
      <c r="C4">
        <v>5</v>
      </c>
    </row>
    <row r="6" spans="1:3" ht="12.75">
      <c r="A6" t="s">
        <v>46</v>
      </c>
      <c r="B6" t="s">
        <v>44</v>
      </c>
      <c r="C6" t="s">
        <v>45</v>
      </c>
    </row>
    <row r="7" spans="1:3" ht="12.75">
      <c r="A7">
        <v>0</v>
      </c>
      <c r="B7">
        <v>0</v>
      </c>
      <c r="C7" s="12">
        <v>0.1231</v>
      </c>
    </row>
    <row r="8" spans="1:3" ht="12.75">
      <c r="A8" s="12">
        <f>A7+0.1%</f>
        <v>0.001</v>
      </c>
      <c r="B8" s="12">
        <v>0.0152</v>
      </c>
      <c r="C8" s="12">
        <v>0.1254</v>
      </c>
    </row>
    <row r="9" spans="1:3" ht="12.75">
      <c r="A9" s="12">
        <f aca="true" t="shared" si="0" ref="A9:A37">A8+0.1%</f>
        <v>0.002</v>
      </c>
      <c r="B9" s="12">
        <v>0.0299</v>
      </c>
      <c r="C9" s="12">
        <v>0.1277</v>
      </c>
    </row>
    <row r="10" spans="1:3" ht="12.75">
      <c r="A10" s="12">
        <f t="shared" si="0"/>
        <v>0.003</v>
      </c>
      <c r="B10" s="12">
        <v>0.0441</v>
      </c>
      <c r="C10" s="18">
        <v>0.13</v>
      </c>
    </row>
    <row r="11" spans="1:3" ht="12.75">
      <c r="A11" s="12">
        <f t="shared" si="0"/>
        <v>0.004</v>
      </c>
      <c r="B11" s="12">
        <v>0.058</v>
      </c>
      <c r="C11" s="12">
        <v>0.1324</v>
      </c>
    </row>
    <row r="12" spans="1:3" ht="12.75">
      <c r="A12" s="12">
        <f t="shared" si="0"/>
        <v>0.005</v>
      </c>
      <c r="B12" s="12">
        <v>0.07139999999999999</v>
      </c>
      <c r="C12" s="12">
        <v>0.1348</v>
      </c>
    </row>
    <row r="13" spans="1:3" ht="12.75">
      <c r="A13" s="12">
        <f t="shared" si="0"/>
        <v>0.006</v>
      </c>
      <c r="B13" s="12">
        <v>0.08449999999999999</v>
      </c>
      <c r="C13" s="12">
        <v>0.13720000000000002</v>
      </c>
    </row>
    <row r="14" spans="1:3" ht="12.75">
      <c r="A14" s="12">
        <f t="shared" si="0"/>
        <v>0.007</v>
      </c>
      <c r="B14" s="12">
        <v>0.0972</v>
      </c>
      <c r="C14" s="12">
        <v>0.13970000000000002</v>
      </c>
    </row>
    <row r="15" spans="1:3" ht="12.75">
      <c r="A15" s="12">
        <f t="shared" si="0"/>
        <v>0.008</v>
      </c>
      <c r="B15" s="12">
        <v>0.1096</v>
      </c>
      <c r="C15" s="12">
        <v>0.1421</v>
      </c>
    </row>
    <row r="16" spans="1:3" ht="12.75">
      <c r="A16" s="12">
        <f t="shared" si="0"/>
        <v>0.009000000000000001</v>
      </c>
      <c r="B16" s="12">
        <v>0.1216</v>
      </c>
      <c r="C16" s="12">
        <v>0.1446</v>
      </c>
    </row>
    <row r="17" spans="1:3" ht="12.75">
      <c r="A17" s="12">
        <f t="shared" si="0"/>
        <v>0.010000000000000002</v>
      </c>
      <c r="B17" s="12">
        <v>0.1333</v>
      </c>
      <c r="C17" s="12">
        <v>0.1471</v>
      </c>
    </row>
    <row r="18" spans="1:3" ht="12.75">
      <c r="A18" s="12">
        <f t="shared" si="0"/>
        <v>0.011000000000000003</v>
      </c>
      <c r="B18" s="12">
        <v>0.1447</v>
      </c>
      <c r="C18" s="12">
        <v>0.1496</v>
      </c>
    </row>
    <row r="19" spans="1:3" ht="12.75">
      <c r="A19" s="12">
        <f t="shared" si="0"/>
        <v>0.012000000000000004</v>
      </c>
      <c r="B19" s="12">
        <v>0.1558</v>
      </c>
      <c r="C19" s="12">
        <v>0.1522</v>
      </c>
    </row>
    <row r="20" spans="1:3" ht="12.75">
      <c r="A20" s="12">
        <f t="shared" si="0"/>
        <v>0.013000000000000005</v>
      </c>
      <c r="B20" s="12">
        <v>0.16670000000000001</v>
      </c>
      <c r="C20" s="12">
        <v>0.1547</v>
      </c>
    </row>
    <row r="21" spans="1:3" ht="12.75">
      <c r="A21" s="12">
        <f t="shared" si="0"/>
        <v>0.014000000000000005</v>
      </c>
      <c r="B21" s="12">
        <v>0.1772</v>
      </c>
      <c r="C21" s="12">
        <v>0.1573</v>
      </c>
    </row>
    <row r="22" spans="1:3" ht="12.75">
      <c r="A22" s="12">
        <f t="shared" si="0"/>
        <v>0.015000000000000006</v>
      </c>
      <c r="B22" s="12">
        <v>0.1875</v>
      </c>
      <c r="C22" s="12">
        <v>0.15990000000000001</v>
      </c>
    </row>
    <row r="23" spans="1:3" ht="12.75">
      <c r="A23" s="12">
        <f t="shared" si="0"/>
        <v>0.016000000000000007</v>
      </c>
      <c r="B23" s="12">
        <v>0.1975</v>
      </c>
      <c r="C23" s="12">
        <v>0.1625</v>
      </c>
    </row>
    <row r="24" spans="1:3" ht="12.75">
      <c r="A24" s="12">
        <f t="shared" si="0"/>
        <v>0.017000000000000008</v>
      </c>
      <c r="B24" s="12">
        <v>0.2073</v>
      </c>
      <c r="C24" s="12">
        <v>0.16510000000000002</v>
      </c>
    </row>
    <row r="25" spans="1:3" ht="12.75">
      <c r="A25" s="12">
        <f t="shared" si="0"/>
        <v>0.01800000000000001</v>
      </c>
      <c r="B25" s="12">
        <v>0.2169</v>
      </c>
      <c r="C25" s="12">
        <v>0.1677</v>
      </c>
    </row>
    <row r="26" spans="1:3" ht="12.75">
      <c r="A26" s="12">
        <f t="shared" si="0"/>
        <v>0.01900000000000001</v>
      </c>
      <c r="B26" s="12">
        <v>0.2262</v>
      </c>
      <c r="C26" s="12">
        <v>0.1703</v>
      </c>
    </row>
    <row r="27" spans="1:3" ht="12.75">
      <c r="A27" s="12">
        <f t="shared" si="0"/>
        <v>0.02000000000000001</v>
      </c>
      <c r="B27" s="12">
        <v>0.2353</v>
      </c>
      <c r="C27" s="12">
        <v>0.1729</v>
      </c>
    </row>
    <row r="28" spans="1:3" ht="12.75">
      <c r="A28" s="12">
        <f t="shared" si="0"/>
        <v>0.02100000000000001</v>
      </c>
      <c r="B28" s="12">
        <v>0.24420000000000003</v>
      </c>
      <c r="C28" s="12">
        <v>0.17559999999999998</v>
      </c>
    </row>
    <row r="29" spans="1:3" ht="12.75">
      <c r="A29" s="12">
        <f t="shared" si="0"/>
        <v>0.022000000000000013</v>
      </c>
      <c r="B29" s="12">
        <v>0.2529</v>
      </c>
      <c r="C29" s="12">
        <v>0.1782</v>
      </c>
    </row>
    <row r="30" spans="1:3" ht="12.75">
      <c r="A30" s="12">
        <f t="shared" si="0"/>
        <v>0.023000000000000013</v>
      </c>
      <c r="B30" s="12">
        <v>0.2614</v>
      </c>
      <c r="C30" s="12">
        <v>0.1808</v>
      </c>
    </row>
    <row r="31" spans="1:3" ht="12.75">
      <c r="A31" s="12">
        <f t="shared" si="0"/>
        <v>0.024000000000000014</v>
      </c>
      <c r="B31" s="12">
        <v>0.2697</v>
      </c>
      <c r="C31" s="12">
        <v>0.18350000000000002</v>
      </c>
    </row>
    <row r="32" spans="1:3" ht="12.75">
      <c r="A32" s="12">
        <f t="shared" si="0"/>
        <v>0.025000000000000015</v>
      </c>
      <c r="B32" s="12">
        <v>0.2778</v>
      </c>
      <c r="C32" s="12">
        <v>0.1861</v>
      </c>
    </row>
    <row r="33" spans="1:3" ht="12.75">
      <c r="A33" s="12">
        <f t="shared" si="0"/>
        <v>0.026000000000000016</v>
      </c>
      <c r="B33" s="12">
        <v>0.2857</v>
      </c>
      <c r="C33" s="12">
        <v>0.1888</v>
      </c>
    </row>
    <row r="34" spans="1:3" ht="12.75">
      <c r="A34" s="12">
        <f t="shared" si="0"/>
        <v>0.027000000000000017</v>
      </c>
      <c r="B34" s="12">
        <v>0.29350000000000004</v>
      </c>
      <c r="C34" s="12">
        <v>0.19140000000000001</v>
      </c>
    </row>
    <row r="35" spans="1:3" ht="12.75">
      <c r="A35" s="12">
        <f t="shared" si="0"/>
        <v>0.028000000000000018</v>
      </c>
      <c r="B35" s="12">
        <v>0.3011</v>
      </c>
      <c r="C35" s="12">
        <v>0.1941</v>
      </c>
    </row>
    <row r="36" spans="1:3" ht="12.75">
      <c r="A36" s="12">
        <f t="shared" si="0"/>
        <v>0.02900000000000002</v>
      </c>
      <c r="B36" s="12">
        <v>0.3085</v>
      </c>
      <c r="C36" s="12">
        <v>0.1967</v>
      </c>
    </row>
    <row r="37" spans="1:3" ht="12.75">
      <c r="A37" s="12">
        <f t="shared" si="0"/>
        <v>0.03000000000000002</v>
      </c>
      <c r="B37" s="12">
        <v>0.31579999999999997</v>
      </c>
      <c r="C37" s="12">
        <v>0.19940000000000002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3"/>
  <sheetViews>
    <sheetView workbookViewId="0" topLeftCell="B7">
      <selection activeCell="D3" sqref="D3"/>
    </sheetView>
  </sheetViews>
  <sheetFormatPr defaultColWidth="9.140625" defaultRowHeight="12.75"/>
  <sheetData>
    <row r="1" ht="12.75">
      <c r="A1" t="s">
        <v>47</v>
      </c>
    </row>
    <row r="2" ht="12.75">
      <c r="C2" s="12"/>
    </row>
    <row r="3" spans="1:3" ht="12.75">
      <c r="A3" t="s">
        <v>49</v>
      </c>
      <c r="C3" s="12">
        <v>-0.008</v>
      </c>
    </row>
    <row r="4" spans="1:3" ht="12.75">
      <c r="A4" t="s">
        <v>16</v>
      </c>
      <c r="C4">
        <v>5</v>
      </c>
    </row>
    <row r="5" spans="1:3" ht="12.75">
      <c r="A5" t="s">
        <v>53</v>
      </c>
      <c r="C5" s="12">
        <v>0.0115</v>
      </c>
    </row>
    <row r="7" spans="1:3" ht="12.75">
      <c r="A7" t="s">
        <v>50</v>
      </c>
      <c r="B7" t="s">
        <v>51</v>
      </c>
      <c r="C7" t="s">
        <v>52</v>
      </c>
    </row>
    <row r="8" spans="1:3" ht="12.75">
      <c r="A8" s="18">
        <v>0.05</v>
      </c>
      <c r="B8" s="12">
        <v>0.187</v>
      </c>
      <c r="C8" s="12">
        <v>0.1783</v>
      </c>
    </row>
    <row r="9" spans="1:3" ht="12.75">
      <c r="A9" s="12">
        <v>0.051</v>
      </c>
      <c r="B9" s="12">
        <v>0.184</v>
      </c>
      <c r="C9" s="12">
        <v>0.1761</v>
      </c>
    </row>
    <row r="10" spans="1:3" ht="12.75">
      <c r="A10" s="12">
        <f>A9+0.1%</f>
        <v>0.052</v>
      </c>
      <c r="B10" s="12">
        <v>0.1811</v>
      </c>
      <c r="C10" s="12">
        <v>0.174</v>
      </c>
    </row>
    <row r="11" spans="1:3" ht="12.75">
      <c r="A11" s="12">
        <f aca="true" t="shared" si="0" ref="A11:A33">A10+0.1%</f>
        <v>0.053</v>
      </c>
      <c r="B11" s="12">
        <v>0.1783</v>
      </c>
      <c r="C11" s="18">
        <v>0.1719</v>
      </c>
    </row>
    <row r="12" spans="1:3" ht="12.75">
      <c r="A12" s="12">
        <f t="shared" si="0"/>
        <v>0.054</v>
      </c>
      <c r="B12" s="12">
        <v>0.1756</v>
      </c>
      <c r="C12" s="12">
        <v>0.1699</v>
      </c>
    </row>
    <row r="13" spans="1:3" ht="12.75">
      <c r="A13" s="12">
        <f t="shared" si="0"/>
        <v>0.055</v>
      </c>
      <c r="B13" s="12">
        <v>0.1729</v>
      </c>
      <c r="C13" s="12">
        <v>0.1679</v>
      </c>
    </row>
    <row r="14" spans="1:3" ht="12.75">
      <c r="A14" s="12">
        <f t="shared" si="0"/>
        <v>0.056</v>
      </c>
      <c r="B14" s="12">
        <v>0.1704</v>
      </c>
      <c r="C14" s="12">
        <v>0.166</v>
      </c>
    </row>
    <row r="15" spans="1:3" ht="12.75">
      <c r="A15" s="12">
        <f t="shared" si="0"/>
        <v>0.057</v>
      </c>
      <c r="B15" s="12">
        <v>0.1679</v>
      </c>
      <c r="C15" s="12">
        <v>0.1641</v>
      </c>
    </row>
    <row r="16" spans="1:3" ht="12.75">
      <c r="A16" s="12">
        <f t="shared" si="0"/>
        <v>0.058</v>
      </c>
      <c r="B16" s="12">
        <v>0.1655</v>
      </c>
      <c r="C16" s="12">
        <v>0.1623</v>
      </c>
    </row>
    <row r="17" spans="1:3" ht="12.75">
      <c r="A17" s="12">
        <f t="shared" si="0"/>
        <v>0.059000000000000004</v>
      </c>
      <c r="B17" s="12">
        <v>0.1631</v>
      </c>
      <c r="C17" s="12">
        <v>0.1606</v>
      </c>
    </row>
    <row r="18" spans="1:3" ht="12.75">
      <c r="A18" s="12">
        <f t="shared" si="0"/>
        <v>0.060000000000000005</v>
      </c>
      <c r="B18" s="12">
        <v>0.1608</v>
      </c>
      <c r="C18" s="12">
        <v>0.1589</v>
      </c>
    </row>
    <row r="19" spans="1:3" ht="12.75">
      <c r="A19" s="12">
        <f t="shared" si="0"/>
        <v>0.061000000000000006</v>
      </c>
      <c r="B19" s="12">
        <v>0.1586</v>
      </c>
      <c r="C19" s="12">
        <v>0.1572</v>
      </c>
    </row>
    <row r="20" spans="1:3" ht="12.75">
      <c r="A20" s="12">
        <f t="shared" si="0"/>
        <v>0.062000000000000006</v>
      </c>
      <c r="B20" s="12">
        <v>0.1565</v>
      </c>
      <c r="C20" s="12">
        <v>0.1556</v>
      </c>
    </row>
    <row r="21" spans="1:3" ht="12.75">
      <c r="A21" s="12">
        <f t="shared" si="0"/>
        <v>0.063</v>
      </c>
      <c r="B21" s="12">
        <v>0.1544</v>
      </c>
      <c r="C21" s="12">
        <v>0.154</v>
      </c>
    </row>
    <row r="22" spans="1:3" ht="12.75">
      <c r="A22" s="12">
        <f t="shared" si="0"/>
        <v>0.064</v>
      </c>
      <c r="B22" s="12">
        <v>0.1523</v>
      </c>
      <c r="C22" s="12">
        <v>0.1524</v>
      </c>
    </row>
    <row r="23" spans="1:3" ht="12.75">
      <c r="A23" s="12">
        <f t="shared" si="0"/>
        <v>0.065</v>
      </c>
      <c r="B23" s="12">
        <v>0.1503</v>
      </c>
      <c r="C23" s="12">
        <v>0.1509</v>
      </c>
    </row>
    <row r="24" spans="1:3" ht="12.75">
      <c r="A24" s="12">
        <f t="shared" si="0"/>
        <v>0.066</v>
      </c>
      <c r="B24" s="12">
        <v>0.1484</v>
      </c>
      <c r="C24" s="12">
        <v>0.1494</v>
      </c>
    </row>
    <row r="25" spans="1:3" ht="12.75">
      <c r="A25" s="12">
        <f t="shared" si="0"/>
        <v>0.067</v>
      </c>
      <c r="B25" s="12">
        <v>0.1465</v>
      </c>
      <c r="C25" s="12">
        <v>0.148</v>
      </c>
    </row>
    <row r="26" spans="1:3" ht="12.75">
      <c r="A26" s="12">
        <f t="shared" si="0"/>
        <v>0.068</v>
      </c>
      <c r="B26" s="12">
        <v>0.1447</v>
      </c>
      <c r="C26" s="12">
        <v>0.1466</v>
      </c>
    </row>
    <row r="27" spans="1:3" ht="12.75">
      <c r="A27" s="12">
        <f t="shared" si="0"/>
        <v>0.069</v>
      </c>
      <c r="B27" s="12">
        <v>0.1429</v>
      </c>
      <c r="C27" s="12">
        <v>0.1452</v>
      </c>
    </row>
    <row r="28" spans="1:3" ht="12.75">
      <c r="A28" s="12">
        <f t="shared" si="0"/>
        <v>0.07</v>
      </c>
      <c r="B28" s="12">
        <v>0.1411</v>
      </c>
      <c r="C28" s="12">
        <v>0.1439</v>
      </c>
    </row>
    <row r="29" spans="1:3" ht="12.75">
      <c r="A29" s="12">
        <f t="shared" si="0"/>
        <v>0.07100000000000001</v>
      </c>
      <c r="B29" s="12">
        <v>0.1394</v>
      </c>
      <c r="C29" s="12">
        <v>0.1426</v>
      </c>
    </row>
    <row r="30" spans="1:3" ht="12.75">
      <c r="A30" s="12">
        <f t="shared" si="0"/>
        <v>0.07200000000000001</v>
      </c>
      <c r="B30" s="12">
        <v>0.1377</v>
      </c>
      <c r="C30" s="12">
        <v>0.1413</v>
      </c>
    </row>
    <row r="31" spans="1:3" ht="12.75">
      <c r="A31" s="12">
        <f t="shared" si="0"/>
        <v>0.07300000000000001</v>
      </c>
      <c r="B31" s="12">
        <v>0.1361</v>
      </c>
      <c r="C31" s="12">
        <v>0.1401</v>
      </c>
    </row>
    <row r="32" spans="1:3" ht="12.75">
      <c r="A32" s="12">
        <f t="shared" si="0"/>
        <v>0.07400000000000001</v>
      </c>
      <c r="B32" s="12">
        <v>0.1345</v>
      </c>
      <c r="C32" s="12">
        <v>0.1388</v>
      </c>
    </row>
    <row r="33" spans="1:3" ht="12.75">
      <c r="A33" s="12">
        <f t="shared" si="0"/>
        <v>0.07500000000000001</v>
      </c>
      <c r="B33" s="12">
        <v>0.1329</v>
      </c>
      <c r="C33" s="12">
        <v>0.1376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:C5"/>
    </sheetView>
  </sheetViews>
  <sheetFormatPr defaultColWidth="9.140625" defaultRowHeight="12.75"/>
  <sheetData>
    <row r="1" ht="12.75">
      <c r="A1" t="s">
        <v>47</v>
      </c>
    </row>
    <row r="3" spans="1:3" ht="12.75">
      <c r="A3" t="s">
        <v>48</v>
      </c>
      <c r="C3" s="12">
        <v>0.065</v>
      </c>
    </row>
    <row r="4" spans="1:3" ht="12.75">
      <c r="A4" t="s">
        <v>49</v>
      </c>
      <c r="C4" s="12">
        <v>-0.008</v>
      </c>
    </row>
    <row r="5" spans="1:3" ht="12.75">
      <c r="A5" t="s">
        <v>53</v>
      </c>
      <c r="C5" s="12">
        <v>0.0115</v>
      </c>
    </row>
    <row r="8" spans="1:3" ht="12.75">
      <c r="A8" t="s">
        <v>54</v>
      </c>
      <c r="B8" t="s">
        <v>51</v>
      </c>
      <c r="C8" t="s">
        <v>52</v>
      </c>
    </row>
    <row r="9" spans="1:3" ht="12.75">
      <c r="A9" s="20">
        <v>0</v>
      </c>
      <c r="B9" s="12">
        <v>0.1503</v>
      </c>
      <c r="C9" s="12">
        <v>0.1046</v>
      </c>
    </row>
    <row r="10" spans="1:3" ht="12.75">
      <c r="A10" s="20">
        <v>1</v>
      </c>
      <c r="B10" s="12">
        <v>0.1503</v>
      </c>
      <c r="C10" s="12">
        <v>0.1153</v>
      </c>
    </row>
    <row r="11" spans="1:3" ht="12.75">
      <c r="A11" s="20">
        <v>2</v>
      </c>
      <c r="B11" s="12">
        <v>0.1503</v>
      </c>
      <c r="C11" s="12">
        <v>0.1252</v>
      </c>
    </row>
    <row r="12" spans="1:3" ht="12.75">
      <c r="A12" s="20">
        <v>3</v>
      </c>
      <c r="B12" s="12">
        <v>0.1503</v>
      </c>
      <c r="C12" s="12">
        <v>0.1344</v>
      </c>
    </row>
    <row r="13" spans="1:3" ht="12.75">
      <c r="A13" s="20">
        <v>4</v>
      </c>
      <c r="B13" s="12">
        <v>0.1503</v>
      </c>
      <c r="C13" s="12">
        <v>0.143</v>
      </c>
    </row>
    <row r="14" spans="1:3" ht="12.75">
      <c r="A14" s="20">
        <v>5</v>
      </c>
      <c r="B14" s="12">
        <v>0.1503</v>
      </c>
      <c r="C14" s="12">
        <v>0.1509</v>
      </c>
    </row>
    <row r="15" spans="1:3" ht="12.75">
      <c r="A15" s="20">
        <v>6</v>
      </c>
      <c r="B15" s="12">
        <v>0.1503</v>
      </c>
      <c r="C15" s="12">
        <v>0.1583</v>
      </c>
    </row>
    <row r="16" spans="1:3" ht="12.75">
      <c r="A16" s="20">
        <v>7</v>
      </c>
      <c r="B16" s="12">
        <v>0.1503</v>
      </c>
      <c r="C16" s="12">
        <v>0.1652</v>
      </c>
    </row>
    <row r="17" spans="1:3" ht="12.75">
      <c r="A17" s="20">
        <v>8</v>
      </c>
      <c r="B17" s="12">
        <v>0.1503</v>
      </c>
      <c r="C17" s="12">
        <v>0.1715</v>
      </c>
    </row>
    <row r="18" spans="1:3" ht="12.75">
      <c r="A18" s="20">
        <v>9</v>
      </c>
      <c r="B18" s="12">
        <v>0.1503</v>
      </c>
      <c r="C18" s="12">
        <v>0.1775</v>
      </c>
    </row>
    <row r="19" spans="1:3" ht="12.75">
      <c r="A19" s="20">
        <v>10</v>
      </c>
      <c r="B19" s="12">
        <v>0.1503</v>
      </c>
      <c r="C19" s="12">
        <v>0.183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E15" sqref="E15"/>
    </sheetView>
  </sheetViews>
  <sheetFormatPr defaultColWidth="9.140625" defaultRowHeight="12.75"/>
  <sheetData>
    <row r="1" ht="12.75">
      <c r="A1" t="s">
        <v>47</v>
      </c>
    </row>
    <row r="3" spans="1:3" ht="12.75">
      <c r="A3" t="s">
        <v>48</v>
      </c>
      <c r="C3" s="12">
        <v>0.065</v>
      </c>
    </row>
    <row r="4" spans="1:3" ht="12.75">
      <c r="A4" t="s">
        <v>16</v>
      </c>
      <c r="C4" s="12">
        <v>0.05</v>
      </c>
    </row>
    <row r="5" spans="1:3" ht="12.75">
      <c r="A5" t="s">
        <v>53</v>
      </c>
      <c r="C5" s="12">
        <v>0.0115</v>
      </c>
    </row>
    <row r="7" spans="1:3" ht="12.75">
      <c r="A7" t="s">
        <v>55</v>
      </c>
      <c r="B7" t="s">
        <v>51</v>
      </c>
      <c r="C7" t="s">
        <v>52</v>
      </c>
    </row>
    <row r="8" spans="1:3" ht="12.75">
      <c r="A8" s="12">
        <v>0</v>
      </c>
      <c r="B8" s="12">
        <v>0.1503</v>
      </c>
      <c r="C8" s="12">
        <v>0.0463</v>
      </c>
    </row>
    <row r="9" spans="1:3" ht="12.75">
      <c r="A9" s="12">
        <f>A8-0.1%</f>
        <v>-0.001</v>
      </c>
      <c r="B9" s="12">
        <v>0.1503</v>
      </c>
      <c r="C9" s="12">
        <v>0.0594</v>
      </c>
    </row>
    <row r="10" spans="1:3" ht="12.75">
      <c r="A10" s="12">
        <f aca="true" t="shared" si="0" ref="A10:A28">A9-0.1%</f>
        <v>-0.002</v>
      </c>
      <c r="B10" s="12">
        <v>0.1503</v>
      </c>
      <c r="C10" s="12">
        <v>0.0725</v>
      </c>
    </row>
    <row r="11" spans="1:3" ht="12.75">
      <c r="A11" s="12">
        <f t="shared" si="0"/>
        <v>-0.003</v>
      </c>
      <c r="B11" s="12">
        <v>0.1503</v>
      </c>
      <c r="C11" s="12">
        <v>0.0856</v>
      </c>
    </row>
    <row r="12" spans="1:3" ht="12.75">
      <c r="A12" s="12">
        <f t="shared" si="0"/>
        <v>-0.004</v>
      </c>
      <c r="B12" s="12">
        <v>0.1503</v>
      </c>
      <c r="C12" s="12">
        <v>0.0986</v>
      </c>
    </row>
    <row r="13" spans="1:3" ht="12.75">
      <c r="A13" s="12">
        <f t="shared" si="0"/>
        <v>-0.005</v>
      </c>
      <c r="B13" s="12">
        <v>0.1503</v>
      </c>
      <c r="C13" s="12">
        <v>0.1117</v>
      </c>
    </row>
    <row r="14" spans="1:3" ht="12.75">
      <c r="A14" s="12">
        <f t="shared" si="0"/>
        <v>-0.006</v>
      </c>
      <c r="B14" s="12">
        <v>0.1503</v>
      </c>
      <c r="C14" s="12">
        <v>0.1248</v>
      </c>
    </row>
    <row r="15" spans="1:3" ht="12.75">
      <c r="A15" s="12">
        <f t="shared" si="0"/>
        <v>-0.007</v>
      </c>
      <c r="B15" s="12">
        <v>0.1503</v>
      </c>
      <c r="C15" s="12">
        <v>0.1378</v>
      </c>
    </row>
    <row r="16" spans="1:3" ht="12.75">
      <c r="A16" s="12">
        <f t="shared" si="0"/>
        <v>-0.008</v>
      </c>
      <c r="B16" s="12">
        <v>0.1503</v>
      </c>
      <c r="C16" s="12">
        <v>0.1509</v>
      </c>
    </row>
    <row r="17" spans="1:3" ht="12.75">
      <c r="A17" s="12">
        <f t="shared" si="0"/>
        <v>-0.009000000000000001</v>
      </c>
      <c r="B17" s="12">
        <v>0.1503</v>
      </c>
      <c r="C17" s="12">
        <v>0.164</v>
      </c>
    </row>
    <row r="18" spans="1:3" ht="12.75">
      <c r="A18" s="12">
        <f t="shared" si="0"/>
        <v>-0.010000000000000002</v>
      </c>
      <c r="B18" s="12">
        <v>0.1503</v>
      </c>
      <c r="C18" s="12">
        <v>0.1771</v>
      </c>
    </row>
    <row r="19" spans="1:3" ht="12.75">
      <c r="A19" s="12">
        <f t="shared" si="0"/>
        <v>-0.011000000000000003</v>
      </c>
      <c r="B19" s="12">
        <v>0.1503</v>
      </c>
      <c r="C19" s="12">
        <v>0.1901</v>
      </c>
    </row>
    <row r="20" spans="1:3" ht="12.75">
      <c r="A20" s="12">
        <f t="shared" si="0"/>
        <v>-0.012000000000000004</v>
      </c>
      <c r="B20" s="12">
        <v>0.1503</v>
      </c>
      <c r="C20" s="12">
        <v>0.2032</v>
      </c>
    </row>
    <row r="21" spans="1:3" ht="12.75">
      <c r="A21" s="12">
        <f t="shared" si="0"/>
        <v>-0.013000000000000005</v>
      </c>
      <c r="B21" s="12">
        <v>0.1503</v>
      </c>
      <c r="C21" s="12">
        <v>0.2163</v>
      </c>
    </row>
    <row r="22" spans="1:3" ht="12.75">
      <c r="A22" s="12">
        <f t="shared" si="0"/>
        <v>-0.014000000000000005</v>
      </c>
      <c r="B22" s="12">
        <v>0.1503</v>
      </c>
      <c r="C22" s="12">
        <v>0.2293</v>
      </c>
    </row>
    <row r="23" spans="1:3" ht="12.75">
      <c r="A23" s="12">
        <f t="shared" si="0"/>
        <v>-0.015000000000000006</v>
      </c>
      <c r="B23" s="12">
        <v>0.1503</v>
      </c>
      <c r="C23" s="12">
        <v>0.2424</v>
      </c>
    </row>
    <row r="24" spans="1:3" ht="12.75">
      <c r="A24" s="12">
        <f t="shared" si="0"/>
        <v>-0.016000000000000007</v>
      </c>
      <c r="B24" s="12">
        <v>0.1503</v>
      </c>
      <c r="C24" s="12">
        <v>0.2555</v>
      </c>
    </row>
    <row r="25" spans="1:3" ht="12.75">
      <c r="A25" s="12">
        <f t="shared" si="0"/>
        <v>-0.017000000000000008</v>
      </c>
      <c r="B25" s="12">
        <v>0.1503</v>
      </c>
      <c r="C25" s="12">
        <v>0.2686</v>
      </c>
    </row>
    <row r="26" spans="1:3" ht="12.75">
      <c r="A26" s="12">
        <f t="shared" si="0"/>
        <v>-0.01800000000000001</v>
      </c>
      <c r="B26" s="12">
        <v>0.1503</v>
      </c>
      <c r="C26" s="12">
        <v>0.2816</v>
      </c>
    </row>
    <row r="27" spans="1:3" ht="12.75">
      <c r="A27" s="12">
        <f t="shared" si="0"/>
        <v>-0.01900000000000001</v>
      </c>
      <c r="B27" s="12">
        <v>0.1503</v>
      </c>
      <c r="C27" s="12">
        <v>0.2947</v>
      </c>
    </row>
    <row r="28" spans="1:3" ht="12.75">
      <c r="A28" s="12">
        <f t="shared" si="0"/>
        <v>-0.02000000000000001</v>
      </c>
      <c r="B28" s="12">
        <v>0.1503</v>
      </c>
      <c r="C28" s="12">
        <v>0.3078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8"/>
  <sheetViews>
    <sheetView workbookViewId="0" topLeftCell="A19">
      <selection activeCell="Q45" sqref="Q45"/>
    </sheetView>
  </sheetViews>
  <sheetFormatPr defaultColWidth="9.140625" defaultRowHeight="12.75"/>
  <sheetData>
    <row r="1" ht="12.75">
      <c r="A1" t="s">
        <v>47</v>
      </c>
    </row>
    <row r="2" ht="12.75">
      <c r="C2" s="12"/>
    </row>
    <row r="3" spans="1:3" ht="12.75">
      <c r="A3" t="s">
        <v>49</v>
      </c>
      <c r="C3" s="12">
        <v>-0.008</v>
      </c>
    </row>
    <row r="4" spans="1:3" ht="12.75">
      <c r="A4" t="s">
        <v>16</v>
      </c>
      <c r="C4">
        <v>5</v>
      </c>
    </row>
    <row r="5" spans="1:3" ht="12.75">
      <c r="A5" t="s">
        <v>57</v>
      </c>
      <c r="C5" s="12"/>
    </row>
    <row r="7" spans="1:3" ht="12.75">
      <c r="A7" t="s">
        <v>50</v>
      </c>
      <c r="B7" t="s">
        <v>55</v>
      </c>
      <c r="C7" t="s">
        <v>56</v>
      </c>
    </row>
    <row r="8" spans="1:3" ht="12.75">
      <c r="A8" s="18">
        <v>0.05</v>
      </c>
      <c r="B8" s="12">
        <v>-0.002100000000000001</v>
      </c>
      <c r="C8" s="12">
        <v>0.0027</v>
      </c>
    </row>
    <row r="9" spans="1:3" ht="12.75">
      <c r="A9" s="12">
        <v>0.051000000000000004</v>
      </c>
      <c r="B9" s="12">
        <v>-0.0024300000000000016</v>
      </c>
      <c r="C9" s="12">
        <v>0.0031</v>
      </c>
    </row>
    <row r="10" spans="1:3" ht="12.75">
      <c r="A10" s="12">
        <v>0.052000000000000005</v>
      </c>
      <c r="B10" s="12">
        <v>-0.002760000000000002</v>
      </c>
      <c r="C10" s="12">
        <v>0.0037</v>
      </c>
    </row>
    <row r="11" spans="1:3" ht="12.75">
      <c r="A11" s="12">
        <v>0.053000000000000005</v>
      </c>
      <c r="B11" s="12">
        <v>-0.0030900000000000025</v>
      </c>
      <c r="C11" s="18">
        <v>0.0041</v>
      </c>
    </row>
    <row r="12" spans="1:3" ht="12.75">
      <c r="A12" s="12">
        <v>0.054000000000000006</v>
      </c>
      <c r="B12" s="12">
        <v>-0.003420000000000003</v>
      </c>
      <c r="C12" s="12">
        <v>0.0045</v>
      </c>
    </row>
    <row r="13" spans="1:3" ht="12.75">
      <c r="A13" s="12">
        <v>0.055</v>
      </c>
      <c r="B13" s="12">
        <v>-0.00375</v>
      </c>
      <c r="C13" s="12">
        <v>0.0051</v>
      </c>
    </row>
    <row r="14" spans="1:3" ht="12.75">
      <c r="A14" s="12">
        <v>0.05600000000000001</v>
      </c>
      <c r="B14" s="12">
        <v>-0.004080000000000004</v>
      </c>
      <c r="C14" s="12">
        <v>0.0055</v>
      </c>
    </row>
    <row r="15" spans="1:3" ht="12.75">
      <c r="A15" s="12">
        <v>0.05700000000000001</v>
      </c>
      <c r="B15" s="12">
        <v>-0.004410000000000004</v>
      </c>
      <c r="C15" s="12">
        <v>0.006</v>
      </c>
    </row>
    <row r="16" spans="1:3" ht="12.75">
      <c r="A16" s="12">
        <v>0.05800000000000001</v>
      </c>
      <c r="B16" s="12">
        <v>-0.004740000000000005</v>
      </c>
      <c r="C16" s="12">
        <v>0.0064</v>
      </c>
    </row>
    <row r="17" spans="1:3" ht="12.75">
      <c r="A17" s="12">
        <v>0.05900000000000001</v>
      </c>
      <c r="B17" s="12">
        <v>-0.005070000000000005</v>
      </c>
      <c r="C17" s="12">
        <v>0.007</v>
      </c>
    </row>
    <row r="18" spans="1:3" ht="12.75">
      <c r="A18" s="12">
        <v>0.06</v>
      </c>
      <c r="B18" s="12">
        <v>-0.0054000000000000055</v>
      </c>
      <c r="C18" s="12">
        <v>0.0075</v>
      </c>
    </row>
    <row r="19" spans="1:3" ht="12.75">
      <c r="A19" s="12">
        <v>0.06100000000000001</v>
      </c>
      <c r="B19" s="12">
        <v>-0.005730000000000006</v>
      </c>
      <c r="C19" s="12">
        <v>0.008</v>
      </c>
    </row>
    <row r="20" spans="1:3" ht="12.75">
      <c r="A20" s="12">
        <v>0.06200000000000001</v>
      </c>
      <c r="B20" s="12">
        <v>-0.006060000000000006</v>
      </c>
      <c r="C20" s="12">
        <v>0.0086</v>
      </c>
    </row>
    <row r="21" spans="1:3" ht="12.75">
      <c r="A21" s="12">
        <v>0.06300000000000001</v>
      </c>
      <c r="B21" s="12">
        <v>-0.006390000000000007</v>
      </c>
      <c r="C21" s="12">
        <v>0.0091</v>
      </c>
    </row>
    <row r="22" spans="1:3" ht="12.75">
      <c r="A22" s="12">
        <v>0.06400000000000002</v>
      </c>
      <c r="B22" s="12">
        <v>-0.006720000000000007</v>
      </c>
      <c r="C22" s="12">
        <v>0.0095</v>
      </c>
    </row>
    <row r="23" spans="1:3" ht="12.75">
      <c r="A23" s="12">
        <v>0.065</v>
      </c>
      <c r="B23" s="12">
        <v>-0.007050000000000008</v>
      </c>
      <c r="C23" s="12">
        <v>0.0102</v>
      </c>
    </row>
    <row r="24" spans="1:3" ht="12.75">
      <c r="A24" s="12">
        <v>0.06600000000000002</v>
      </c>
      <c r="B24" s="12">
        <v>-0.007380000000000008</v>
      </c>
      <c r="C24" s="12">
        <v>0.0107</v>
      </c>
    </row>
    <row r="25" spans="1:3" ht="12.75">
      <c r="A25" s="12">
        <v>0.06700000000000002</v>
      </c>
      <c r="B25" s="12">
        <v>-0.0077100000000000085</v>
      </c>
      <c r="C25" s="12">
        <v>0.0112</v>
      </c>
    </row>
    <row r="26" spans="1:3" ht="12.75">
      <c r="A26" s="12">
        <v>0.06800000000000002</v>
      </c>
      <c r="B26" s="12">
        <v>-0.008040000000000009</v>
      </c>
      <c r="C26" s="12">
        <v>0.0117</v>
      </c>
    </row>
    <row r="27" spans="1:3" ht="12.75">
      <c r="A27" s="12">
        <v>0.06900000000000002</v>
      </c>
      <c r="B27" s="12">
        <v>-0.00837000000000001</v>
      </c>
      <c r="C27" s="12">
        <v>0.0124</v>
      </c>
    </row>
    <row r="28" spans="1:3" ht="12.75">
      <c r="A28" s="12">
        <v>0.07</v>
      </c>
      <c r="B28" s="12">
        <v>-0.00870000000000001</v>
      </c>
      <c r="C28" s="12">
        <v>0.013</v>
      </c>
    </row>
    <row r="29" spans="1:3" ht="12.75">
      <c r="A29" s="12">
        <v>0.07100000000000002</v>
      </c>
      <c r="B29" s="12">
        <v>-0.00903000000000001</v>
      </c>
      <c r="C29" s="12">
        <v>0.0135</v>
      </c>
    </row>
    <row r="30" spans="1:3" ht="12.75">
      <c r="A30" s="12">
        <v>0.07200000000000002</v>
      </c>
      <c r="B30" s="12">
        <v>-0.009360000000000007</v>
      </c>
      <c r="C30" s="12">
        <v>0.0142</v>
      </c>
    </row>
    <row r="31" spans="1:3" ht="12.75">
      <c r="A31" s="12">
        <v>0.07300000000000002</v>
      </c>
      <c r="B31" s="12">
        <v>-0.009690000000000008</v>
      </c>
      <c r="C31" s="12">
        <v>0.0148</v>
      </c>
    </row>
    <row r="32" spans="1:3" ht="12.75">
      <c r="A32" s="12">
        <v>0.07400000000000002</v>
      </c>
      <c r="B32" s="12">
        <v>-0.010020000000000008</v>
      </c>
      <c r="C32" s="12">
        <v>0.0153</v>
      </c>
    </row>
    <row r="33" spans="1:3" ht="12.75">
      <c r="A33" s="12">
        <v>0.075</v>
      </c>
      <c r="B33" s="12">
        <v>-0.010350000000000008</v>
      </c>
      <c r="C33" s="12">
        <v>0.0161</v>
      </c>
    </row>
    <row r="34" spans="1:3" ht="12.75">
      <c r="A34">
        <v>0.07600000000000003</v>
      </c>
      <c r="B34">
        <v>-0.010680000000000009</v>
      </c>
      <c r="C34">
        <v>0.0167</v>
      </c>
    </row>
    <row r="35" spans="1:3" ht="12.75">
      <c r="A35">
        <v>0.07700000000000003</v>
      </c>
      <c r="B35">
        <v>-0.01101000000000001</v>
      </c>
      <c r="C35">
        <v>0.0173</v>
      </c>
    </row>
    <row r="36" spans="1:3" ht="12.75">
      <c r="A36">
        <v>0.07800000000000003</v>
      </c>
      <c r="B36">
        <v>-0.01134000000000001</v>
      </c>
      <c r="C36">
        <v>0.0179</v>
      </c>
    </row>
    <row r="37" spans="1:3" ht="12.75">
      <c r="A37">
        <v>0.07900000000000003</v>
      </c>
      <c r="B37">
        <v>-0.01167000000000001</v>
      </c>
      <c r="C37">
        <v>0.0186</v>
      </c>
    </row>
    <row r="38" spans="1:3" ht="12.75">
      <c r="A38">
        <v>0.08</v>
      </c>
      <c r="B38">
        <v>-0.01200000000000001</v>
      </c>
      <c r="C38">
        <v>0.0193</v>
      </c>
    </row>
    <row r="39" spans="1:3" ht="12.75">
      <c r="A39">
        <v>0.08100000000000003</v>
      </c>
      <c r="B39">
        <v>-0.012330000000000011</v>
      </c>
      <c r="C39">
        <v>0.0199</v>
      </c>
    </row>
    <row r="40" spans="1:3" ht="12.75">
      <c r="A40">
        <v>0.08200000000000003</v>
      </c>
      <c r="B40">
        <v>-0.012660000000000012</v>
      </c>
      <c r="C40">
        <v>0.0207</v>
      </c>
    </row>
    <row r="41" spans="1:3" ht="12.75">
      <c r="A41">
        <v>0.08300000000000003</v>
      </c>
      <c r="B41">
        <v>-0.012990000000000012</v>
      </c>
      <c r="C41">
        <v>0.0213</v>
      </c>
    </row>
    <row r="42" spans="1:3" ht="12.75">
      <c r="A42">
        <v>0.08400000000000003</v>
      </c>
      <c r="B42">
        <v>-0.013320000000000012</v>
      </c>
      <c r="C42">
        <v>0.022000000000000002</v>
      </c>
    </row>
    <row r="43" spans="1:3" ht="12.75">
      <c r="A43">
        <v>0.085</v>
      </c>
      <c r="B43">
        <v>-0.013650000000000013</v>
      </c>
      <c r="C43">
        <v>0.0229</v>
      </c>
    </row>
    <row r="44" spans="1:3" ht="12.75">
      <c r="A44">
        <v>0.08600000000000003</v>
      </c>
      <c r="B44">
        <v>-0.013980000000000013</v>
      </c>
      <c r="C44">
        <v>0.0235</v>
      </c>
    </row>
    <row r="45" spans="1:3" ht="12.75">
      <c r="A45">
        <v>0.08700000000000004</v>
      </c>
      <c r="B45">
        <v>-0.014310000000000014</v>
      </c>
      <c r="C45">
        <v>0.0242</v>
      </c>
    </row>
    <row r="46" spans="1:3" ht="12.75">
      <c r="A46">
        <v>0.08800000000000004</v>
      </c>
      <c r="B46">
        <v>-0.014640000000000014</v>
      </c>
      <c r="C46">
        <v>0.024900000000000002</v>
      </c>
    </row>
    <row r="47" spans="1:3" ht="12.75">
      <c r="A47">
        <v>0.08900000000000004</v>
      </c>
      <c r="B47">
        <v>-0.014970000000000015</v>
      </c>
      <c r="C47">
        <v>0.0258</v>
      </c>
    </row>
    <row r="48" spans="1:3" ht="12.75">
      <c r="A48">
        <v>0.09</v>
      </c>
      <c r="B48">
        <v>-0.015300000000000015</v>
      </c>
      <c r="C48">
        <v>0.0265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04"/>
  <sheetViews>
    <sheetView workbookViewId="0" topLeftCell="A1">
      <selection activeCell="E10" sqref="E10"/>
    </sheetView>
  </sheetViews>
  <sheetFormatPr defaultColWidth="9.140625" defaultRowHeight="12.75"/>
  <cols>
    <col min="3" max="3" width="13.8515625" style="0" customWidth="1"/>
    <col min="4" max="4" width="14.28125" style="0" customWidth="1"/>
    <col min="5" max="5" width="12.00390625" style="0" customWidth="1"/>
    <col min="6" max="6" width="11.7109375" style="0" customWidth="1"/>
    <col min="7" max="7" width="10.57421875" style="0" customWidth="1"/>
    <col min="9" max="10" width="13.8515625" style="0" customWidth="1"/>
    <col min="11" max="11" width="11.8515625" style="0" customWidth="1"/>
    <col min="12" max="12" width="10.8515625" style="0" customWidth="1"/>
    <col min="13" max="13" width="9.28125" style="0" bestFit="1" customWidth="1"/>
  </cols>
  <sheetData>
    <row r="1" spans="3:6" ht="12.75">
      <c r="C1" s="2" t="s">
        <v>6</v>
      </c>
      <c r="D1" s="5">
        <v>0.01</v>
      </c>
      <c r="E1" s="3" t="s">
        <v>7</v>
      </c>
      <c r="F1" s="4">
        <f>6.5%+D1</f>
        <v>0.075</v>
      </c>
    </row>
    <row r="2" spans="1:13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60</v>
      </c>
      <c r="H2" s="8" t="s">
        <v>8</v>
      </c>
      <c r="I2" s="8" t="s">
        <v>9</v>
      </c>
      <c r="J2" s="8" t="s">
        <v>11</v>
      </c>
      <c r="K2" s="8" t="s">
        <v>10</v>
      </c>
      <c r="L2" s="8" t="s">
        <v>12</v>
      </c>
      <c r="M2" s="8" t="s">
        <v>60</v>
      </c>
    </row>
    <row r="3" spans="1:12" ht="12.75">
      <c r="A3" s="3">
        <v>-0.1</v>
      </c>
      <c r="B3" s="3">
        <v>20</v>
      </c>
      <c r="C3" s="3"/>
      <c r="D3" s="3"/>
      <c r="E3" s="3"/>
      <c r="F3" s="3"/>
      <c r="H3" s="8">
        <v>25</v>
      </c>
      <c r="I3" s="8"/>
      <c r="J3" s="8"/>
      <c r="K3" s="8"/>
      <c r="L3" s="8"/>
    </row>
    <row r="4" spans="1:12" ht="12.75">
      <c r="A4" s="3">
        <v>0</v>
      </c>
      <c r="B4" s="6">
        <f>1.3/F$1</f>
        <v>17.333333333333336</v>
      </c>
      <c r="C4" s="3"/>
      <c r="D4" s="3"/>
      <c r="E4" s="3"/>
      <c r="F4" s="3"/>
      <c r="H4" s="9">
        <f>25*(1-5*D1)</f>
        <v>23.75</v>
      </c>
      <c r="I4" s="8"/>
      <c r="J4" s="8"/>
      <c r="K4" s="8"/>
      <c r="L4" s="8"/>
    </row>
    <row r="5" spans="1:13" ht="12.75">
      <c r="A5" s="3">
        <f>A4+1</f>
        <v>1</v>
      </c>
      <c r="B5" s="6">
        <f aca="true" t="shared" si="0" ref="B5:B68">1.3/F$1</f>
        <v>17.333333333333336</v>
      </c>
      <c r="C5" s="3">
        <v>1.3</v>
      </c>
      <c r="D5" s="7">
        <f>C5/((1+F$1)^A5)</f>
        <v>1.2093023255813955</v>
      </c>
      <c r="E5" s="7">
        <f>B5/((1+F$1)^A5)</f>
        <v>16.12403100775194</v>
      </c>
      <c r="F5" s="7">
        <f>E5+SUM(D$5:D5)</f>
        <v>17.333333333333336</v>
      </c>
      <c r="G5" s="10">
        <f>F5/20</f>
        <v>0.8666666666666668</v>
      </c>
      <c r="H5" s="9">
        <f>25*(1-4*D1)</f>
        <v>24</v>
      </c>
      <c r="I5" s="9">
        <v>1.45</v>
      </c>
      <c r="J5" s="9">
        <f>I5/((1+F$1)^A5)</f>
        <v>1.3488372093023255</v>
      </c>
      <c r="K5" s="9">
        <f>H5/((1+F$1)^A5)</f>
        <v>22.325581395348838</v>
      </c>
      <c r="L5" s="9">
        <f>K5+SUM(J$5:J5)</f>
        <v>23.674418604651162</v>
      </c>
      <c r="M5" s="10">
        <f>L5/25</f>
        <v>0.9469767441860465</v>
      </c>
    </row>
    <row r="6" spans="1:13" ht="12.75">
      <c r="A6" s="3">
        <f aca="true" t="shared" si="1" ref="A6:A69">A5+1</f>
        <v>2</v>
      </c>
      <c r="B6" s="6">
        <f t="shared" si="0"/>
        <v>17.333333333333336</v>
      </c>
      <c r="C6" s="3">
        <v>1.3</v>
      </c>
      <c r="D6" s="7">
        <f aca="true" t="shared" si="2" ref="D6:D69">C6/((1+F$1)^A6)</f>
        <v>1.1249323958896702</v>
      </c>
      <c r="E6" s="7">
        <f aca="true" t="shared" si="3" ref="E6:E69">B6/((1+F$1)^A6)</f>
        <v>14.999098611862271</v>
      </c>
      <c r="F6" s="7">
        <f>E6+SUM(D$5:D6)</f>
        <v>17.333333333333336</v>
      </c>
      <c r="G6" s="10">
        <f aca="true" t="shared" si="4" ref="G6:G69">F6/20</f>
        <v>0.8666666666666668</v>
      </c>
      <c r="H6" s="9">
        <f>25*(1-3*D1)</f>
        <v>24.25</v>
      </c>
      <c r="I6" s="9">
        <v>1.45</v>
      </c>
      <c r="J6" s="9">
        <f aca="true" t="shared" si="5" ref="J6:J69">I6/((1+F$1)^A6)</f>
        <v>1.2547322877230935</v>
      </c>
      <c r="K6" s="9">
        <f aca="true" t="shared" si="6" ref="K6:K69">H6/((1+F$1)^A6)</f>
        <v>20.98431584640346</v>
      </c>
      <c r="L6" s="9">
        <f>K6+SUM(J$5:J6)</f>
        <v>23.58788534342888</v>
      </c>
      <c r="M6" s="10">
        <f aca="true" t="shared" si="7" ref="M6:M69">L6/25</f>
        <v>0.9435154137371552</v>
      </c>
    </row>
    <row r="7" spans="1:13" ht="12.75">
      <c r="A7" s="3">
        <f t="shared" si="1"/>
        <v>3</v>
      </c>
      <c r="B7" s="6">
        <f t="shared" si="0"/>
        <v>17.333333333333336</v>
      </c>
      <c r="C7" s="3">
        <v>1.3</v>
      </c>
      <c r="D7" s="7">
        <f t="shared" si="2"/>
        <v>1.046448740362484</v>
      </c>
      <c r="E7" s="7">
        <f t="shared" si="3"/>
        <v>13.952649871499787</v>
      </c>
      <c r="F7" s="7">
        <f>E7+SUM(D$5:D7)</f>
        <v>17.333333333333336</v>
      </c>
      <c r="G7" s="10">
        <f t="shared" si="4"/>
        <v>0.8666666666666668</v>
      </c>
      <c r="H7" s="9">
        <f>25*(1-2*D1)</f>
        <v>24.5</v>
      </c>
      <c r="I7" s="9">
        <v>1.45</v>
      </c>
      <c r="J7" s="9">
        <f t="shared" si="5"/>
        <v>1.1671928257889244</v>
      </c>
      <c r="K7" s="9">
        <f t="shared" si="6"/>
        <v>19.721533952985276</v>
      </c>
      <c r="L7" s="9">
        <f>K7+SUM(J$5:J7)</f>
        <v>23.492296275799617</v>
      </c>
      <c r="M7" s="10">
        <f t="shared" si="7"/>
        <v>0.9396918510319847</v>
      </c>
    </row>
    <row r="8" spans="1:13" ht="12.75">
      <c r="A8" s="3">
        <f t="shared" si="1"/>
        <v>4</v>
      </c>
      <c r="B8" s="6">
        <f t="shared" si="0"/>
        <v>17.333333333333336</v>
      </c>
      <c r="C8" s="3">
        <v>1.3</v>
      </c>
      <c r="D8" s="7">
        <f t="shared" si="2"/>
        <v>0.9734406887092873</v>
      </c>
      <c r="E8" s="7">
        <f t="shared" si="3"/>
        <v>12.9792091827905</v>
      </c>
      <c r="F8" s="7">
        <f>E8+SUM(D$5:D8)</f>
        <v>17.333333333333336</v>
      </c>
      <c r="G8" s="10">
        <f t="shared" si="4"/>
        <v>0.8666666666666668</v>
      </c>
      <c r="H8" s="9">
        <f>25*(1-D1)</f>
        <v>24.75</v>
      </c>
      <c r="I8" s="9">
        <v>1.45</v>
      </c>
      <c r="J8" s="9">
        <f t="shared" si="5"/>
        <v>1.0857607681757435</v>
      </c>
      <c r="K8" s="9">
        <f t="shared" si="6"/>
        <v>18.53281311196528</v>
      </c>
      <c r="L8" s="9">
        <f>K8+SUM(J$5:J8)</f>
        <v>23.389336202955366</v>
      </c>
      <c r="M8" s="10">
        <f t="shared" si="7"/>
        <v>0.9355734481182146</v>
      </c>
    </row>
    <row r="9" spans="1:13" ht="12.75">
      <c r="A9" s="3">
        <f t="shared" si="1"/>
        <v>5</v>
      </c>
      <c r="B9" s="6">
        <f t="shared" si="0"/>
        <v>17.333333333333336</v>
      </c>
      <c r="C9" s="3">
        <v>1.3</v>
      </c>
      <c r="D9" s="7">
        <f t="shared" si="2"/>
        <v>0.9055262220551511</v>
      </c>
      <c r="E9" s="7">
        <f t="shared" si="3"/>
        <v>12.073682960735349</v>
      </c>
      <c r="F9" s="7">
        <f>E9+SUM(D$5:D9)</f>
        <v>17.333333333333336</v>
      </c>
      <c r="G9" s="10">
        <f t="shared" si="4"/>
        <v>0.8666666666666668</v>
      </c>
      <c r="H9" s="8">
        <f>25</f>
        <v>25</v>
      </c>
      <c r="I9" s="9">
        <v>1.45</v>
      </c>
      <c r="J9" s="9">
        <f t="shared" si="5"/>
        <v>1.0100100169076685</v>
      </c>
      <c r="K9" s="9">
        <f t="shared" si="6"/>
        <v>17.413965808752906</v>
      </c>
      <c r="L9" s="9">
        <f>K9+SUM(J$5:J9)</f>
        <v>23.28049891665066</v>
      </c>
      <c r="M9" s="10">
        <f t="shared" si="7"/>
        <v>0.9312199566660264</v>
      </c>
    </row>
    <row r="10" spans="1:13" ht="12.75">
      <c r="A10" s="3">
        <f t="shared" si="1"/>
        <v>6</v>
      </c>
      <c r="B10" s="6">
        <f t="shared" si="0"/>
        <v>17.333333333333336</v>
      </c>
      <c r="C10" s="3">
        <v>1.3</v>
      </c>
      <c r="D10" s="7">
        <f t="shared" si="2"/>
        <v>0.8423499740047917</v>
      </c>
      <c r="E10" s="7">
        <f t="shared" si="3"/>
        <v>11.231332986730559</v>
      </c>
      <c r="F10" s="7">
        <f>E10+SUM(D$5:D10)</f>
        <v>17.33333333333334</v>
      </c>
      <c r="G10" s="10">
        <f t="shared" si="4"/>
        <v>0.8666666666666669</v>
      </c>
      <c r="H10" s="8">
        <f>25</f>
        <v>25</v>
      </c>
      <c r="I10" s="9">
        <f>25*(5.8%+D$1)</f>
        <v>1.6999999999999997</v>
      </c>
      <c r="J10" s="9">
        <f t="shared" si="5"/>
        <v>1.1015345813908815</v>
      </c>
      <c r="K10" s="9">
        <f t="shared" si="6"/>
        <v>16.199037961630612</v>
      </c>
      <c r="L10" s="9">
        <f>K10+SUM(J$5:J10)</f>
        <v>23.16710565091925</v>
      </c>
      <c r="M10" s="10">
        <f t="shared" si="7"/>
        <v>0.92668422603677</v>
      </c>
    </row>
    <row r="11" spans="1:13" ht="12.75">
      <c r="A11" s="3">
        <f t="shared" si="1"/>
        <v>7</v>
      </c>
      <c r="B11" s="6">
        <f t="shared" si="0"/>
        <v>17.333333333333336</v>
      </c>
      <c r="C11" s="3">
        <v>1.3</v>
      </c>
      <c r="D11" s="7">
        <f t="shared" si="2"/>
        <v>0.7835813711672481</v>
      </c>
      <c r="E11" s="7">
        <f t="shared" si="3"/>
        <v>10.447751615563309</v>
      </c>
      <c r="F11" s="7">
        <f>E11+SUM(D$5:D11)</f>
        <v>17.333333333333336</v>
      </c>
      <c r="G11" s="10">
        <f t="shared" si="4"/>
        <v>0.8666666666666668</v>
      </c>
      <c r="H11" s="8">
        <f>25</f>
        <v>25</v>
      </c>
      <c r="I11" s="9">
        <f aca="true" t="shared" si="8" ref="I11:I74">25*(5.8%+D$1)</f>
        <v>1.6999999999999997</v>
      </c>
      <c r="J11" s="9">
        <f t="shared" si="5"/>
        <v>1.0246833315264012</v>
      </c>
      <c r="K11" s="9">
        <f t="shared" si="6"/>
        <v>15.068872522447078</v>
      </c>
      <c r="L11" s="9">
        <f>K11+SUM(J$5:J11)</f>
        <v>23.061623543262115</v>
      </c>
      <c r="M11" s="10">
        <f t="shared" si="7"/>
        <v>0.9224649417304847</v>
      </c>
    </row>
    <row r="12" spans="1:13" ht="12.75">
      <c r="A12" s="3">
        <f t="shared" si="1"/>
        <v>8</v>
      </c>
      <c r="B12" s="6">
        <f t="shared" si="0"/>
        <v>17.333333333333336</v>
      </c>
      <c r="C12" s="3">
        <v>1.3</v>
      </c>
      <c r="D12" s="7">
        <f t="shared" si="2"/>
        <v>0.7289129034113936</v>
      </c>
      <c r="E12" s="7">
        <f t="shared" si="3"/>
        <v>9.718838712151916</v>
      </c>
      <c r="F12" s="7">
        <f>E12+SUM(D$5:D12)</f>
        <v>17.333333333333336</v>
      </c>
      <c r="G12" s="10">
        <f t="shared" si="4"/>
        <v>0.8666666666666668</v>
      </c>
      <c r="H12" s="8">
        <f>25</f>
        <v>25</v>
      </c>
      <c r="I12" s="9">
        <f t="shared" si="8"/>
        <v>1.6999999999999997</v>
      </c>
      <c r="J12" s="9">
        <f t="shared" si="5"/>
        <v>0.9531937967687454</v>
      </c>
      <c r="K12" s="9">
        <f t="shared" si="6"/>
        <v>14.017555834834493</v>
      </c>
      <c r="L12" s="9">
        <f>K12+SUM(J$5:J12)</f>
        <v>22.963500652418276</v>
      </c>
      <c r="M12" s="10">
        <f t="shared" si="7"/>
        <v>0.918540026096731</v>
      </c>
    </row>
    <row r="13" spans="1:13" ht="12.75">
      <c r="A13" s="3">
        <f t="shared" si="1"/>
        <v>9</v>
      </c>
      <c r="B13" s="6">
        <f t="shared" si="0"/>
        <v>17.333333333333336</v>
      </c>
      <c r="C13" s="3">
        <v>1.3</v>
      </c>
      <c r="D13" s="7">
        <f t="shared" si="2"/>
        <v>0.6780585148012964</v>
      </c>
      <c r="E13" s="7">
        <f t="shared" si="3"/>
        <v>9.04078019735062</v>
      </c>
      <c r="F13" s="7">
        <f>E13+SUM(D$5:D13)</f>
        <v>17.333333333333336</v>
      </c>
      <c r="G13" s="10">
        <f t="shared" si="4"/>
        <v>0.8666666666666668</v>
      </c>
      <c r="H13" s="8">
        <f>25</f>
        <v>25</v>
      </c>
      <c r="I13" s="9">
        <f t="shared" si="8"/>
        <v>1.6999999999999997</v>
      </c>
      <c r="J13" s="9">
        <f t="shared" si="5"/>
        <v>0.8866919039709259</v>
      </c>
      <c r="K13" s="9">
        <f t="shared" si="6"/>
        <v>13.039586823101853</v>
      </c>
      <c r="L13" s="9">
        <f>K13+SUM(J$5:J13)</f>
        <v>22.872223544656563</v>
      </c>
      <c r="M13" s="10">
        <f t="shared" si="7"/>
        <v>0.9148889417862626</v>
      </c>
    </row>
    <row r="14" spans="1:13" ht="12.75">
      <c r="A14" s="3">
        <f t="shared" si="1"/>
        <v>10</v>
      </c>
      <c r="B14" s="6">
        <f t="shared" si="0"/>
        <v>17.333333333333336</v>
      </c>
      <c r="C14" s="3">
        <v>1.3</v>
      </c>
      <c r="D14" s="7">
        <f t="shared" si="2"/>
        <v>0.6307521067919037</v>
      </c>
      <c r="E14" s="7">
        <f t="shared" si="3"/>
        <v>8.410028090558718</v>
      </c>
      <c r="F14" s="7">
        <f>E14+SUM(D$5:D14)</f>
        <v>17.333333333333343</v>
      </c>
      <c r="G14" s="10">
        <f t="shared" si="4"/>
        <v>0.8666666666666671</v>
      </c>
      <c r="H14" s="8">
        <f>25</f>
        <v>25</v>
      </c>
      <c r="I14" s="9">
        <f t="shared" si="8"/>
        <v>1.6999999999999997</v>
      </c>
      <c r="J14" s="9">
        <f t="shared" si="5"/>
        <v>0.8248296781124894</v>
      </c>
      <c r="K14" s="9">
        <f t="shared" si="6"/>
        <v>12.129848207536611</v>
      </c>
      <c r="L14" s="9">
        <f>K14+SUM(J$5:J14)</f>
        <v>22.78731460720381</v>
      </c>
      <c r="M14" s="10">
        <f t="shared" si="7"/>
        <v>0.9114925842881525</v>
      </c>
    </row>
    <row r="15" spans="1:13" ht="12.75">
      <c r="A15" s="3">
        <f t="shared" si="1"/>
        <v>11</v>
      </c>
      <c r="B15" s="6">
        <f t="shared" si="0"/>
        <v>17.333333333333336</v>
      </c>
      <c r="C15" s="3">
        <v>1.3</v>
      </c>
      <c r="D15" s="7">
        <f t="shared" si="2"/>
        <v>0.5867461458529336</v>
      </c>
      <c r="E15" s="7">
        <f t="shared" si="3"/>
        <v>7.823281944705783</v>
      </c>
      <c r="F15" s="7">
        <f>E15+SUM(D$5:D15)</f>
        <v>17.33333333333334</v>
      </c>
      <c r="G15" s="10">
        <f t="shared" si="4"/>
        <v>0.8666666666666669</v>
      </c>
      <c r="H15" s="8">
        <f>25</f>
        <v>25</v>
      </c>
      <c r="I15" s="9">
        <f t="shared" si="8"/>
        <v>1.6999999999999997</v>
      </c>
      <c r="J15" s="9">
        <f t="shared" si="5"/>
        <v>0.76728342149999</v>
      </c>
      <c r="K15" s="9">
        <f t="shared" si="6"/>
        <v>11.283579727941031</v>
      </c>
      <c r="L15" s="9">
        <f>K15+SUM(J$5:J15)</f>
        <v>22.70832954910822</v>
      </c>
      <c r="M15" s="10">
        <f t="shared" si="7"/>
        <v>0.9083331819643289</v>
      </c>
    </row>
    <row r="16" spans="1:13" ht="12.75">
      <c r="A16" s="3">
        <f t="shared" si="1"/>
        <v>12</v>
      </c>
      <c r="B16" s="6">
        <f t="shared" si="0"/>
        <v>17.333333333333336</v>
      </c>
      <c r="C16" s="3">
        <v>1.3</v>
      </c>
      <c r="D16" s="7">
        <f t="shared" si="2"/>
        <v>0.5458103682352872</v>
      </c>
      <c r="E16" s="7">
        <f t="shared" si="3"/>
        <v>7.277471576470496</v>
      </c>
      <c r="F16" s="7">
        <f>E16+SUM(D$5:D16)</f>
        <v>17.33333333333334</v>
      </c>
      <c r="G16" s="10">
        <f t="shared" si="4"/>
        <v>0.8666666666666669</v>
      </c>
      <c r="H16" s="8">
        <f>25</f>
        <v>25</v>
      </c>
      <c r="I16" s="9">
        <f t="shared" si="8"/>
        <v>1.6999999999999997</v>
      </c>
      <c r="J16" s="9">
        <f t="shared" si="5"/>
        <v>0.7137520199999907</v>
      </c>
      <c r="K16" s="9">
        <f t="shared" si="6"/>
        <v>10.496353235293983</v>
      </c>
      <c r="L16" s="9">
        <f>K16+SUM(J$5:J16)</f>
        <v>22.634855076461164</v>
      </c>
      <c r="M16" s="10">
        <f t="shared" si="7"/>
        <v>0.9053942030584465</v>
      </c>
    </row>
    <row r="17" spans="1:13" ht="12.75">
      <c r="A17" s="3">
        <f t="shared" si="1"/>
        <v>13</v>
      </c>
      <c r="B17" s="6">
        <f t="shared" si="0"/>
        <v>17.333333333333336</v>
      </c>
      <c r="C17" s="3">
        <v>1.3</v>
      </c>
      <c r="D17" s="7">
        <f t="shared" si="2"/>
        <v>0.5077305751025927</v>
      </c>
      <c r="E17" s="7">
        <f t="shared" si="3"/>
        <v>6.769741001367903</v>
      </c>
      <c r="F17" s="7">
        <f>E17+SUM(D$5:D17)</f>
        <v>17.333333333333336</v>
      </c>
      <c r="G17" s="10">
        <f t="shared" si="4"/>
        <v>0.8666666666666668</v>
      </c>
      <c r="H17" s="8">
        <f>25</f>
        <v>25</v>
      </c>
      <c r="I17" s="9">
        <f t="shared" si="8"/>
        <v>1.6999999999999997</v>
      </c>
      <c r="J17" s="9">
        <f t="shared" si="5"/>
        <v>0.6639553674418518</v>
      </c>
      <c r="K17" s="9">
        <f t="shared" si="6"/>
        <v>9.764049521203704</v>
      </c>
      <c r="L17" s="9">
        <f>K17+SUM(J$5:J17)</f>
        <v>22.566506729812737</v>
      </c>
      <c r="M17" s="10">
        <f t="shared" si="7"/>
        <v>0.9026602691925095</v>
      </c>
    </row>
    <row r="18" spans="1:13" ht="12.75">
      <c r="A18" s="3">
        <f t="shared" si="1"/>
        <v>14</v>
      </c>
      <c r="B18" s="6">
        <f t="shared" si="0"/>
        <v>17.333333333333336</v>
      </c>
      <c r="C18" s="3">
        <v>1.3</v>
      </c>
      <c r="D18" s="7">
        <f t="shared" si="2"/>
        <v>0.47230751172334207</v>
      </c>
      <c r="E18" s="7">
        <f t="shared" si="3"/>
        <v>6.297433489644561</v>
      </c>
      <c r="F18" s="7">
        <f>E18+SUM(D$5:D18)</f>
        <v>17.333333333333336</v>
      </c>
      <c r="G18" s="10">
        <f t="shared" si="4"/>
        <v>0.8666666666666668</v>
      </c>
      <c r="H18" s="8">
        <f>25</f>
        <v>25</v>
      </c>
      <c r="I18" s="9">
        <f t="shared" si="8"/>
        <v>1.6999999999999997</v>
      </c>
      <c r="J18" s="9">
        <f t="shared" si="5"/>
        <v>0.6176328999459088</v>
      </c>
      <c r="K18" s="9">
        <f t="shared" si="6"/>
        <v>9.082836763910423</v>
      </c>
      <c r="L18" s="9">
        <f>K18+SUM(J$5:J18)</f>
        <v>22.502926872465366</v>
      </c>
      <c r="M18" s="10">
        <f t="shared" si="7"/>
        <v>0.9001170748986147</v>
      </c>
    </row>
    <row r="19" spans="1:13" ht="12.75">
      <c r="A19" s="3">
        <f t="shared" si="1"/>
        <v>15</v>
      </c>
      <c r="B19" s="6">
        <f t="shared" si="0"/>
        <v>17.333333333333336</v>
      </c>
      <c r="C19" s="3">
        <v>1.3</v>
      </c>
      <c r="D19" s="7">
        <f t="shared" si="2"/>
        <v>0.4393558248589228</v>
      </c>
      <c r="E19" s="7">
        <f t="shared" si="3"/>
        <v>5.858077664785639</v>
      </c>
      <c r="F19" s="7">
        <f>E19+SUM(D$5:D19)</f>
        <v>17.33333333333334</v>
      </c>
      <c r="G19" s="10">
        <f t="shared" si="4"/>
        <v>0.8666666666666669</v>
      </c>
      <c r="H19" s="8">
        <f>25</f>
        <v>25</v>
      </c>
      <c r="I19" s="9">
        <f t="shared" si="8"/>
        <v>1.6999999999999997</v>
      </c>
      <c r="J19" s="9">
        <f t="shared" si="5"/>
        <v>0.5745422325078221</v>
      </c>
      <c r="K19" s="9">
        <f t="shared" si="6"/>
        <v>8.449150478056207</v>
      </c>
      <c r="L19" s="9">
        <f>K19+SUM(J$5:J19)</f>
        <v>22.443782819118972</v>
      </c>
      <c r="M19" s="10">
        <f t="shared" si="7"/>
        <v>0.897751312764759</v>
      </c>
    </row>
    <row r="20" spans="1:13" ht="12.75">
      <c r="A20" s="3">
        <f t="shared" si="1"/>
        <v>16</v>
      </c>
      <c r="B20" s="6">
        <f t="shared" si="0"/>
        <v>17.333333333333336</v>
      </c>
      <c r="C20" s="3">
        <v>1.3</v>
      </c>
      <c r="D20" s="7">
        <f t="shared" si="2"/>
        <v>0.4087030928920213</v>
      </c>
      <c r="E20" s="7">
        <f t="shared" si="3"/>
        <v>5.4493745718936175</v>
      </c>
      <c r="F20" s="7">
        <f>E20+SUM(D$5:D20)</f>
        <v>17.33333333333334</v>
      </c>
      <c r="G20" s="10">
        <f t="shared" si="4"/>
        <v>0.8666666666666669</v>
      </c>
      <c r="H20" s="8">
        <f>25</f>
        <v>25</v>
      </c>
      <c r="I20" s="9">
        <f t="shared" si="8"/>
        <v>1.6999999999999997</v>
      </c>
      <c r="J20" s="9">
        <f t="shared" si="5"/>
        <v>0.5344578907049508</v>
      </c>
      <c r="K20" s="9">
        <f t="shared" si="6"/>
        <v>7.8596748633081015</v>
      </c>
      <c r="L20" s="9">
        <f>K20+SUM(J$5:J20)</f>
        <v>22.388765095075815</v>
      </c>
      <c r="M20" s="10">
        <f t="shared" si="7"/>
        <v>0.8955506038030326</v>
      </c>
    </row>
    <row r="21" spans="1:13" ht="12.75">
      <c r="A21" s="3">
        <f t="shared" si="1"/>
        <v>17</v>
      </c>
      <c r="B21" s="6">
        <f t="shared" si="0"/>
        <v>17.333333333333336</v>
      </c>
      <c r="C21" s="3">
        <v>1.3</v>
      </c>
      <c r="D21" s="7">
        <f t="shared" si="2"/>
        <v>0.38018892362048495</v>
      </c>
      <c r="E21" s="7">
        <f t="shared" si="3"/>
        <v>5.069185648273133</v>
      </c>
      <c r="F21" s="7">
        <f>E21+SUM(D$5:D21)</f>
        <v>17.33333333333334</v>
      </c>
      <c r="G21" s="10">
        <f t="shared" si="4"/>
        <v>0.8666666666666669</v>
      </c>
      <c r="H21" s="8">
        <f>25</f>
        <v>25</v>
      </c>
      <c r="I21" s="9">
        <f t="shared" si="8"/>
        <v>1.6999999999999997</v>
      </c>
      <c r="J21" s="9">
        <f t="shared" si="5"/>
        <v>0.49717013088832634</v>
      </c>
      <c r="K21" s="9">
        <f t="shared" si="6"/>
        <v>7.3113254542400945</v>
      </c>
      <c r="L21" s="9">
        <f>K21+SUM(J$5:J21)</f>
        <v>22.337585816896137</v>
      </c>
      <c r="M21" s="10">
        <f t="shared" si="7"/>
        <v>0.8935034326758455</v>
      </c>
    </row>
    <row r="22" spans="1:13" ht="12.75">
      <c r="A22" s="3">
        <f t="shared" si="1"/>
        <v>18</v>
      </c>
      <c r="B22" s="6">
        <f t="shared" si="0"/>
        <v>17.333333333333336</v>
      </c>
      <c r="C22" s="3">
        <v>1.3</v>
      </c>
      <c r="D22" s="7">
        <f t="shared" si="2"/>
        <v>0.35366411499579997</v>
      </c>
      <c r="E22" s="7">
        <f t="shared" si="3"/>
        <v>4.715521533277333</v>
      </c>
      <c r="F22" s="7">
        <f>E22+SUM(D$5:D22)</f>
        <v>17.33333333333334</v>
      </c>
      <c r="G22" s="10">
        <f t="shared" si="4"/>
        <v>0.8666666666666669</v>
      </c>
      <c r="H22" s="8">
        <f>25</f>
        <v>25</v>
      </c>
      <c r="I22" s="9">
        <f t="shared" si="8"/>
        <v>1.6999999999999997</v>
      </c>
      <c r="J22" s="9">
        <f t="shared" si="5"/>
        <v>0.46248384268681525</v>
      </c>
      <c r="K22" s="9">
        <f t="shared" si="6"/>
        <v>6.801232980688461</v>
      </c>
      <c r="L22" s="9">
        <f>K22+SUM(J$5:J22)</f>
        <v>22.289977186031315</v>
      </c>
      <c r="M22" s="10">
        <f t="shared" si="7"/>
        <v>0.8915990874412526</v>
      </c>
    </row>
    <row r="23" spans="1:13" ht="12.75">
      <c r="A23" s="3">
        <f t="shared" si="1"/>
        <v>19</v>
      </c>
      <c r="B23" s="6">
        <f t="shared" si="0"/>
        <v>17.333333333333336</v>
      </c>
      <c r="C23" s="3">
        <v>1.3</v>
      </c>
      <c r="D23" s="7">
        <f t="shared" si="2"/>
        <v>0.3289898744146976</v>
      </c>
      <c r="E23" s="7">
        <f t="shared" si="3"/>
        <v>4.386531658862635</v>
      </c>
      <c r="F23" s="7">
        <f>E23+SUM(D$5:D23)</f>
        <v>17.33333333333334</v>
      </c>
      <c r="G23" s="10">
        <f t="shared" si="4"/>
        <v>0.8666666666666669</v>
      </c>
      <c r="H23" s="8">
        <f>25</f>
        <v>25</v>
      </c>
      <c r="I23" s="9">
        <f t="shared" si="8"/>
        <v>1.6999999999999997</v>
      </c>
      <c r="J23" s="9">
        <f t="shared" si="5"/>
        <v>0.43021752808075836</v>
      </c>
      <c r="K23" s="9">
        <f t="shared" si="6"/>
        <v>6.3267283541288</v>
      </c>
      <c r="L23" s="9">
        <f>K23+SUM(J$5:J23)</f>
        <v>22.245690087552415</v>
      </c>
      <c r="M23" s="10">
        <f t="shared" si="7"/>
        <v>0.8898276035020966</v>
      </c>
    </row>
    <row r="24" spans="1:13" ht="12.75">
      <c r="A24" s="3">
        <f t="shared" si="1"/>
        <v>20</v>
      </c>
      <c r="B24" s="6">
        <f t="shared" si="0"/>
        <v>17.333333333333336</v>
      </c>
      <c r="C24" s="3">
        <v>1.3</v>
      </c>
      <c r="D24" s="7">
        <f t="shared" si="2"/>
        <v>0.3060370924787885</v>
      </c>
      <c r="E24" s="7">
        <f t="shared" si="3"/>
        <v>4.080494566383847</v>
      </c>
      <c r="F24" s="7">
        <f>E24+SUM(D$5:D24)</f>
        <v>17.33333333333334</v>
      </c>
      <c r="G24" s="10">
        <f t="shared" si="4"/>
        <v>0.8666666666666669</v>
      </c>
      <c r="H24" s="8">
        <f>25</f>
        <v>25</v>
      </c>
      <c r="I24" s="9">
        <f t="shared" si="8"/>
        <v>1.6999999999999997</v>
      </c>
      <c r="J24" s="9">
        <f t="shared" si="5"/>
        <v>0.40020235170303103</v>
      </c>
      <c r="K24" s="9">
        <f t="shared" si="6"/>
        <v>5.885328701515164</v>
      </c>
      <c r="L24" s="9">
        <f>K24+SUM(J$5:J24)</f>
        <v>22.204492786641808</v>
      </c>
      <c r="M24" s="10">
        <f t="shared" si="7"/>
        <v>0.8881797114656723</v>
      </c>
    </row>
    <row r="25" spans="1:13" ht="12.75">
      <c r="A25" s="3">
        <f t="shared" si="1"/>
        <v>21</v>
      </c>
      <c r="B25" s="6">
        <f t="shared" si="0"/>
        <v>17.333333333333336</v>
      </c>
      <c r="C25" s="3">
        <v>1.3</v>
      </c>
      <c r="D25" s="7">
        <f t="shared" si="2"/>
        <v>0.2846856674221288</v>
      </c>
      <c r="E25" s="7">
        <f t="shared" si="3"/>
        <v>3.7958088989617176</v>
      </c>
      <c r="F25" s="7">
        <f>E25+SUM(D$5:D25)</f>
        <v>17.33333333333334</v>
      </c>
      <c r="G25" s="10">
        <f t="shared" si="4"/>
        <v>0.8666666666666669</v>
      </c>
      <c r="H25" s="8">
        <f>25</f>
        <v>25</v>
      </c>
      <c r="I25" s="9">
        <f t="shared" si="8"/>
        <v>1.6999999999999997</v>
      </c>
      <c r="J25" s="9">
        <f t="shared" si="5"/>
        <v>0.37228125739816836</v>
      </c>
      <c r="K25" s="9">
        <f t="shared" si="6"/>
        <v>5.474724373502477</v>
      </c>
      <c r="L25" s="9">
        <f>K25+SUM(J$5:J25)</f>
        <v>22.16616971602729</v>
      </c>
      <c r="M25" s="10">
        <f t="shared" si="7"/>
        <v>0.8866467886410916</v>
      </c>
    </row>
    <row r="26" spans="1:13" ht="12.75">
      <c r="A26" s="3">
        <f t="shared" si="1"/>
        <v>22</v>
      </c>
      <c r="B26" s="6">
        <f t="shared" si="0"/>
        <v>17.333333333333336</v>
      </c>
      <c r="C26" s="3">
        <v>1.3</v>
      </c>
      <c r="D26" s="7">
        <f t="shared" si="2"/>
        <v>0.2648238766717477</v>
      </c>
      <c r="E26" s="7">
        <f t="shared" si="3"/>
        <v>3.5309850222899706</v>
      </c>
      <c r="F26" s="7">
        <f>E26+SUM(D$5:D26)</f>
        <v>17.333333333333343</v>
      </c>
      <c r="G26" s="10">
        <f t="shared" si="4"/>
        <v>0.8666666666666671</v>
      </c>
      <c r="H26" s="8">
        <f>25</f>
        <v>25</v>
      </c>
      <c r="I26" s="9">
        <f t="shared" si="8"/>
        <v>1.6999999999999997</v>
      </c>
      <c r="J26" s="9">
        <f t="shared" si="5"/>
        <v>0.34630814641690083</v>
      </c>
      <c r="K26" s="9">
        <f t="shared" si="6"/>
        <v>5.092766859072072</v>
      </c>
      <c r="L26" s="9">
        <f>K26+SUM(J$5:J26)</f>
        <v>22.130520348013786</v>
      </c>
      <c r="M26" s="10">
        <f t="shared" si="7"/>
        <v>0.8852208139205514</v>
      </c>
    </row>
    <row r="27" spans="1:13" ht="12.75">
      <c r="A27" s="3">
        <f t="shared" si="1"/>
        <v>23</v>
      </c>
      <c r="B27" s="6">
        <f t="shared" si="0"/>
        <v>17.333333333333336</v>
      </c>
      <c r="C27" s="3">
        <v>1.3</v>
      </c>
      <c r="D27" s="7">
        <f t="shared" si="2"/>
        <v>0.2463477922527886</v>
      </c>
      <c r="E27" s="7">
        <f t="shared" si="3"/>
        <v>3.2846372300371818</v>
      </c>
      <c r="F27" s="7">
        <f>E27+SUM(D$5:D27)</f>
        <v>17.33333333333334</v>
      </c>
      <c r="G27" s="10">
        <f t="shared" si="4"/>
        <v>0.8666666666666669</v>
      </c>
      <c r="H27" s="8">
        <f>25</f>
        <v>25</v>
      </c>
      <c r="I27" s="9">
        <f t="shared" si="8"/>
        <v>1.6999999999999997</v>
      </c>
      <c r="J27" s="9">
        <f t="shared" si="5"/>
        <v>0.3221471129459543</v>
      </c>
      <c r="K27" s="9">
        <f t="shared" si="6"/>
        <v>4.737457543322858</v>
      </c>
      <c r="L27" s="9">
        <f>K27+SUM(J$5:J27)</f>
        <v>22.097358145210528</v>
      </c>
      <c r="M27" s="10">
        <f t="shared" si="7"/>
        <v>0.8838943258084211</v>
      </c>
    </row>
    <row r="28" spans="1:13" ht="12.75">
      <c r="A28" s="3">
        <f t="shared" si="1"/>
        <v>24</v>
      </c>
      <c r="B28" s="6">
        <f t="shared" si="0"/>
        <v>17.333333333333336</v>
      </c>
      <c r="C28" s="3">
        <v>1.3</v>
      </c>
      <c r="D28" s="7">
        <f t="shared" si="2"/>
        <v>0.22916073697933825</v>
      </c>
      <c r="E28" s="7">
        <f t="shared" si="3"/>
        <v>3.055476493057844</v>
      </c>
      <c r="F28" s="7">
        <f>E28+SUM(D$5:D28)</f>
        <v>17.333333333333343</v>
      </c>
      <c r="G28" s="10">
        <f t="shared" si="4"/>
        <v>0.8666666666666671</v>
      </c>
      <c r="H28" s="8">
        <f>25</f>
        <v>25</v>
      </c>
      <c r="I28" s="9">
        <f t="shared" si="8"/>
        <v>1.6999999999999997</v>
      </c>
      <c r="J28" s="9">
        <f t="shared" si="5"/>
        <v>0.2996717329729807</v>
      </c>
      <c r="K28" s="9">
        <f t="shared" si="6"/>
        <v>4.406937249602659</v>
      </c>
      <c r="L28" s="9">
        <f>K28+SUM(J$5:J28)</f>
        <v>22.06650958446331</v>
      </c>
      <c r="M28" s="10">
        <f t="shared" si="7"/>
        <v>0.8826603833785325</v>
      </c>
    </row>
    <row r="29" spans="1:13" ht="12.75">
      <c r="A29" s="3">
        <f t="shared" si="1"/>
        <v>25</v>
      </c>
      <c r="B29" s="6">
        <f t="shared" si="0"/>
        <v>17.333333333333336</v>
      </c>
      <c r="C29" s="3">
        <v>1.3</v>
      </c>
      <c r="D29" s="7">
        <f t="shared" si="2"/>
        <v>0.21317277858543093</v>
      </c>
      <c r="E29" s="7">
        <f t="shared" si="3"/>
        <v>2.8423037144724126</v>
      </c>
      <c r="F29" s="7">
        <f>E29+SUM(D$5:D29)</f>
        <v>17.33333333333334</v>
      </c>
      <c r="G29" s="10">
        <f t="shared" si="4"/>
        <v>0.8666666666666669</v>
      </c>
      <c r="H29" s="8">
        <f>25</f>
        <v>25</v>
      </c>
      <c r="I29" s="9">
        <f t="shared" si="8"/>
        <v>1.6999999999999997</v>
      </c>
      <c r="J29" s="9">
        <f t="shared" si="5"/>
        <v>0.27876440276556347</v>
      </c>
      <c r="K29" s="9">
        <f t="shared" si="6"/>
        <v>4.0994765112582865</v>
      </c>
      <c r="L29" s="9">
        <f>K29+SUM(J$5:J29)</f>
        <v>22.037813248884504</v>
      </c>
      <c r="M29" s="10">
        <f t="shared" si="7"/>
        <v>0.8815125299553802</v>
      </c>
    </row>
    <row r="30" spans="1:13" ht="12.75">
      <c r="A30" s="3">
        <f t="shared" si="1"/>
        <v>26</v>
      </c>
      <c r="B30" s="6">
        <f t="shared" si="0"/>
        <v>17.333333333333336</v>
      </c>
      <c r="C30" s="3">
        <v>1.3</v>
      </c>
      <c r="D30" s="7">
        <f t="shared" si="2"/>
        <v>0.19830025914923813</v>
      </c>
      <c r="E30" s="7">
        <f t="shared" si="3"/>
        <v>2.6440034553231753</v>
      </c>
      <c r="F30" s="7">
        <f>E30+SUM(D$5:D30)</f>
        <v>17.333333333333343</v>
      </c>
      <c r="G30" s="10">
        <f t="shared" si="4"/>
        <v>0.8666666666666671</v>
      </c>
      <c r="H30" s="8">
        <f>25</f>
        <v>25</v>
      </c>
      <c r="I30" s="9">
        <f t="shared" si="8"/>
        <v>1.6999999999999997</v>
      </c>
      <c r="J30" s="9">
        <f t="shared" si="5"/>
        <v>0.2593157235028498</v>
      </c>
      <c r="K30" s="9">
        <f t="shared" si="6"/>
        <v>3.813466522100733</v>
      </c>
      <c r="L30" s="9">
        <f>K30+SUM(J$5:J30)</f>
        <v>22.0111189832298</v>
      </c>
      <c r="M30" s="10">
        <f t="shared" si="7"/>
        <v>0.880444759329192</v>
      </c>
    </row>
    <row r="31" spans="1:13" ht="12.75">
      <c r="A31" s="3">
        <f t="shared" si="1"/>
        <v>27</v>
      </c>
      <c r="B31" s="6">
        <f t="shared" si="0"/>
        <v>17.333333333333336</v>
      </c>
      <c r="C31" s="3">
        <v>1.3</v>
      </c>
      <c r="D31" s="7">
        <f t="shared" si="2"/>
        <v>0.18446535734812847</v>
      </c>
      <c r="E31" s="7">
        <f t="shared" si="3"/>
        <v>2.4595380979750465</v>
      </c>
      <c r="F31" s="7">
        <f>E31+SUM(D$5:D31)</f>
        <v>17.333333333333343</v>
      </c>
      <c r="G31" s="10">
        <f t="shared" si="4"/>
        <v>0.8666666666666671</v>
      </c>
      <c r="H31" s="8">
        <f>25</f>
        <v>25</v>
      </c>
      <c r="I31" s="9">
        <f t="shared" si="8"/>
        <v>1.6999999999999997</v>
      </c>
      <c r="J31" s="9">
        <f t="shared" si="5"/>
        <v>0.24122392883986027</v>
      </c>
      <c r="K31" s="9">
        <f t="shared" si="6"/>
        <v>3.5474107182332397</v>
      </c>
      <c r="L31" s="9">
        <f>K31+SUM(J$5:J31)</f>
        <v>21.98628710820217</v>
      </c>
      <c r="M31" s="10">
        <f t="shared" si="7"/>
        <v>0.8794514843280868</v>
      </c>
    </row>
    <row r="32" spans="1:13" ht="12.75">
      <c r="A32" s="3">
        <f t="shared" si="1"/>
        <v>28</v>
      </c>
      <c r="B32" s="6">
        <f t="shared" si="0"/>
        <v>17.333333333333336</v>
      </c>
      <c r="C32" s="3">
        <v>1.3</v>
      </c>
      <c r="D32" s="7">
        <f t="shared" si="2"/>
        <v>0.17159568125407298</v>
      </c>
      <c r="E32" s="7">
        <f t="shared" si="3"/>
        <v>2.2879424167209734</v>
      </c>
      <c r="F32" s="7">
        <f>E32+SUM(D$5:D32)</f>
        <v>17.333333333333343</v>
      </c>
      <c r="G32" s="10">
        <f t="shared" si="4"/>
        <v>0.8666666666666671</v>
      </c>
      <c r="H32" s="8">
        <f>25</f>
        <v>25</v>
      </c>
      <c r="I32" s="9">
        <f t="shared" si="8"/>
        <v>1.6999999999999997</v>
      </c>
      <c r="J32" s="9">
        <f t="shared" si="5"/>
        <v>0.22439435240917233</v>
      </c>
      <c r="K32" s="9">
        <f t="shared" si="6"/>
        <v>3.2999169471937115</v>
      </c>
      <c r="L32" s="9">
        <f>K32+SUM(J$5:J32)</f>
        <v>21.963187689571814</v>
      </c>
      <c r="M32" s="10">
        <f t="shared" si="7"/>
        <v>0.8785275075828726</v>
      </c>
    </row>
    <row r="33" spans="1:13" ht="12.75">
      <c r="A33" s="3">
        <f t="shared" si="1"/>
        <v>29</v>
      </c>
      <c r="B33" s="6">
        <f t="shared" si="0"/>
        <v>17.333333333333336</v>
      </c>
      <c r="C33" s="3">
        <v>1.3</v>
      </c>
      <c r="D33" s="7">
        <f t="shared" si="2"/>
        <v>0.15962388953867251</v>
      </c>
      <c r="E33" s="7">
        <f t="shared" si="3"/>
        <v>2.1283185271823006</v>
      </c>
      <c r="F33" s="7">
        <f>E33+SUM(D$5:D33)</f>
        <v>17.333333333333343</v>
      </c>
      <c r="G33" s="10">
        <f t="shared" si="4"/>
        <v>0.8666666666666671</v>
      </c>
      <c r="H33" s="8">
        <f>25</f>
        <v>25</v>
      </c>
      <c r="I33" s="9">
        <f t="shared" si="8"/>
        <v>1.6999999999999997</v>
      </c>
      <c r="J33" s="9">
        <f t="shared" si="5"/>
        <v>0.20873893247364864</v>
      </c>
      <c r="K33" s="9">
        <f t="shared" si="6"/>
        <v>3.06969018343601</v>
      </c>
      <c r="L33" s="9">
        <f>K33+SUM(J$5:J33)</f>
        <v>21.94169985828776</v>
      </c>
      <c r="M33" s="10">
        <f t="shared" si="7"/>
        <v>0.8776679943315103</v>
      </c>
    </row>
    <row r="34" spans="1:13" ht="12.75">
      <c r="A34" s="3">
        <f t="shared" si="1"/>
        <v>30</v>
      </c>
      <c r="B34" s="6">
        <f t="shared" si="0"/>
        <v>17.333333333333336</v>
      </c>
      <c r="C34" s="3">
        <v>1.3</v>
      </c>
      <c r="D34" s="7">
        <f t="shared" si="2"/>
        <v>0.1484873391057419</v>
      </c>
      <c r="E34" s="7">
        <f t="shared" si="3"/>
        <v>1.979831188076559</v>
      </c>
      <c r="F34" s="7">
        <f>E34+SUM(D$5:D34)</f>
        <v>17.333333333333343</v>
      </c>
      <c r="G34" s="10">
        <f t="shared" si="4"/>
        <v>0.8666666666666671</v>
      </c>
      <c r="H34" s="8">
        <f>25</f>
        <v>25</v>
      </c>
      <c r="I34" s="9">
        <f t="shared" si="8"/>
        <v>1.6999999999999997</v>
      </c>
      <c r="J34" s="9">
        <f t="shared" si="5"/>
        <v>0.19417575113827784</v>
      </c>
      <c r="K34" s="9">
        <f t="shared" si="6"/>
        <v>2.8555257520334982</v>
      </c>
      <c r="L34" s="9">
        <f>K34+SUM(J$5:J34)</f>
        <v>21.921711178023525</v>
      </c>
      <c r="M34" s="10">
        <f t="shared" si="7"/>
        <v>0.876868447120941</v>
      </c>
    </row>
    <row r="35" spans="1:13" ht="12.75">
      <c r="A35" s="3">
        <f t="shared" si="1"/>
        <v>31</v>
      </c>
      <c r="B35" s="6">
        <f t="shared" si="0"/>
        <v>17.333333333333336</v>
      </c>
      <c r="C35" s="3">
        <v>1.3</v>
      </c>
      <c r="D35" s="7">
        <f t="shared" si="2"/>
        <v>0.13812775730766688</v>
      </c>
      <c r="E35" s="7">
        <f t="shared" si="3"/>
        <v>1.841703430768892</v>
      </c>
      <c r="F35" s="7">
        <f>E35+SUM(D$5:D35)</f>
        <v>17.333333333333343</v>
      </c>
      <c r="G35" s="10">
        <f t="shared" si="4"/>
        <v>0.8666666666666671</v>
      </c>
      <c r="H35" s="8">
        <f>25</f>
        <v>25</v>
      </c>
      <c r="I35" s="9">
        <f t="shared" si="8"/>
        <v>1.6999999999999997</v>
      </c>
      <c r="J35" s="9">
        <f t="shared" si="5"/>
        <v>0.1806286057100259</v>
      </c>
      <c r="K35" s="9">
        <f t="shared" si="6"/>
        <v>2.65630302514744</v>
      </c>
      <c r="L35" s="9">
        <f>K35+SUM(J$5:J35)</f>
        <v>21.903117056847496</v>
      </c>
      <c r="M35" s="10">
        <f t="shared" si="7"/>
        <v>0.8761246822738998</v>
      </c>
    </row>
    <row r="36" spans="1:13" ht="12.75">
      <c r="A36" s="3">
        <f t="shared" si="1"/>
        <v>32</v>
      </c>
      <c r="B36" s="6">
        <f t="shared" si="0"/>
        <v>17.333333333333336</v>
      </c>
      <c r="C36" s="3">
        <v>1.3</v>
      </c>
      <c r="D36" s="7">
        <f t="shared" si="2"/>
        <v>0.12849093703038783</v>
      </c>
      <c r="E36" s="7">
        <f t="shared" si="3"/>
        <v>1.7132124937385045</v>
      </c>
      <c r="F36" s="7">
        <f>E36+SUM(D$5:D36)</f>
        <v>17.333333333333343</v>
      </c>
      <c r="G36" s="10">
        <f t="shared" si="4"/>
        <v>0.8666666666666671</v>
      </c>
      <c r="H36" s="8">
        <f>25</f>
        <v>25</v>
      </c>
      <c r="I36" s="9">
        <f t="shared" si="8"/>
        <v>1.6999999999999997</v>
      </c>
      <c r="J36" s="9">
        <f t="shared" si="5"/>
        <v>0.1680266099628148</v>
      </c>
      <c r="K36" s="9">
        <f t="shared" si="6"/>
        <v>2.4709795582766887</v>
      </c>
      <c r="L36" s="9">
        <f>K36+SUM(J$5:J36)</f>
        <v>21.88582019993956</v>
      </c>
      <c r="M36" s="10">
        <f t="shared" si="7"/>
        <v>0.8754328079975824</v>
      </c>
    </row>
    <row r="37" spans="1:13" ht="12.75">
      <c r="A37" s="3">
        <f t="shared" si="1"/>
        <v>33</v>
      </c>
      <c r="B37" s="6">
        <f t="shared" si="0"/>
        <v>17.333333333333336</v>
      </c>
      <c r="C37" s="3">
        <v>1.3</v>
      </c>
      <c r="D37" s="7">
        <f t="shared" si="2"/>
        <v>0.11952645305152355</v>
      </c>
      <c r="E37" s="7">
        <f t="shared" si="3"/>
        <v>1.5936860406869808</v>
      </c>
      <c r="F37" s="7">
        <f>E37+SUM(D$5:D37)</f>
        <v>17.333333333333343</v>
      </c>
      <c r="G37" s="10">
        <f t="shared" si="4"/>
        <v>0.8666666666666671</v>
      </c>
      <c r="H37" s="8">
        <f>25</f>
        <v>25</v>
      </c>
      <c r="I37" s="9">
        <f t="shared" si="8"/>
        <v>1.6999999999999997</v>
      </c>
      <c r="J37" s="9">
        <f t="shared" si="5"/>
        <v>0.15630382322122308</v>
      </c>
      <c r="K37" s="9">
        <f t="shared" si="6"/>
        <v>2.298585635606222</v>
      </c>
      <c r="L37" s="9">
        <f>K37+SUM(J$5:J37)</f>
        <v>21.869730100490315</v>
      </c>
      <c r="M37" s="10">
        <f t="shared" si="7"/>
        <v>0.8747892040196126</v>
      </c>
    </row>
    <row r="38" spans="1:13" ht="12.75">
      <c r="A38" s="3">
        <f t="shared" si="1"/>
        <v>34</v>
      </c>
      <c r="B38" s="6">
        <f t="shared" si="0"/>
        <v>17.333333333333336</v>
      </c>
      <c r="C38" s="3">
        <v>1.3</v>
      </c>
      <c r="D38" s="7">
        <f t="shared" si="2"/>
        <v>0.11118739818746379</v>
      </c>
      <c r="E38" s="7">
        <f t="shared" si="3"/>
        <v>1.4824986424995172</v>
      </c>
      <c r="F38" s="7">
        <f>E38+SUM(D$5:D38)</f>
        <v>17.333333333333343</v>
      </c>
      <c r="G38" s="10">
        <f t="shared" si="4"/>
        <v>0.8666666666666671</v>
      </c>
      <c r="H38" s="8">
        <f>25</f>
        <v>25</v>
      </c>
      <c r="I38" s="9">
        <f t="shared" si="8"/>
        <v>1.6999999999999997</v>
      </c>
      <c r="J38" s="9">
        <f t="shared" si="5"/>
        <v>0.145398905322068</v>
      </c>
      <c r="K38" s="9">
        <f t="shared" si="6"/>
        <v>2.138219195912765</v>
      </c>
      <c r="L38" s="9">
        <f>K38+SUM(J$5:J38)</f>
        <v>21.854762566118925</v>
      </c>
      <c r="M38" s="10">
        <f t="shared" si="7"/>
        <v>0.874190502644757</v>
      </c>
    </row>
    <row r="39" spans="1:13" ht="12.75">
      <c r="A39" s="3">
        <f t="shared" si="1"/>
        <v>35</v>
      </c>
      <c r="B39" s="6">
        <f t="shared" si="0"/>
        <v>17.333333333333336</v>
      </c>
      <c r="C39" s="3">
        <v>1.3</v>
      </c>
      <c r="D39" s="7">
        <f t="shared" si="2"/>
        <v>0.10343013784880352</v>
      </c>
      <c r="E39" s="7">
        <f t="shared" si="3"/>
        <v>1.3790685046507138</v>
      </c>
      <c r="F39" s="7">
        <f>E39+SUM(D$5:D39)</f>
        <v>17.333333333333343</v>
      </c>
      <c r="G39" s="10">
        <f t="shared" si="4"/>
        <v>0.8666666666666671</v>
      </c>
      <c r="H39" s="8">
        <f>25</f>
        <v>25</v>
      </c>
      <c r="I39" s="9">
        <f t="shared" si="8"/>
        <v>1.6999999999999997</v>
      </c>
      <c r="J39" s="9">
        <f t="shared" si="5"/>
        <v>0.13525479564843534</v>
      </c>
      <c r="K39" s="9">
        <f t="shared" si="6"/>
        <v>1.9890411124769907</v>
      </c>
      <c r="L39" s="9">
        <f>K39+SUM(J$5:J39)</f>
        <v>21.840839278331586</v>
      </c>
      <c r="M39" s="10">
        <f t="shared" si="7"/>
        <v>0.8736335711332635</v>
      </c>
    </row>
    <row r="40" spans="1:13" ht="12.75">
      <c r="A40" s="3">
        <f t="shared" si="1"/>
        <v>36</v>
      </c>
      <c r="B40" s="6">
        <f t="shared" si="0"/>
        <v>17.333333333333336</v>
      </c>
      <c r="C40" s="3">
        <v>1.3</v>
      </c>
      <c r="D40" s="7">
        <f t="shared" si="2"/>
        <v>0.09621408171981723</v>
      </c>
      <c r="E40" s="7">
        <f t="shared" si="3"/>
        <v>1.2828544229308965</v>
      </c>
      <c r="F40" s="7">
        <f>E40+SUM(D$5:D40)</f>
        <v>17.333333333333343</v>
      </c>
      <c r="G40" s="10">
        <f t="shared" si="4"/>
        <v>0.8666666666666671</v>
      </c>
      <c r="H40" s="8">
        <f>25</f>
        <v>25</v>
      </c>
      <c r="I40" s="9">
        <f t="shared" si="8"/>
        <v>1.6999999999999997</v>
      </c>
      <c r="J40" s="9">
        <f t="shared" si="5"/>
        <v>0.12581841455668402</v>
      </c>
      <c r="K40" s="9">
        <f t="shared" si="6"/>
        <v>1.8502708023041772</v>
      </c>
      <c r="L40" s="9">
        <f>K40+SUM(J$5:J40)</f>
        <v>21.827887382715456</v>
      </c>
      <c r="M40" s="10">
        <f t="shared" si="7"/>
        <v>0.8731154953086182</v>
      </c>
    </row>
    <row r="41" spans="1:13" ht="12.75">
      <c r="A41" s="3">
        <f t="shared" si="1"/>
        <v>37</v>
      </c>
      <c r="B41" s="6">
        <f t="shared" si="0"/>
        <v>17.333333333333336</v>
      </c>
      <c r="C41" s="3">
        <v>1.3</v>
      </c>
      <c r="D41" s="7">
        <f t="shared" si="2"/>
        <v>0.08950147136727184</v>
      </c>
      <c r="E41" s="7">
        <f t="shared" si="3"/>
        <v>1.1933529515636245</v>
      </c>
      <c r="F41" s="7">
        <f>E41+SUM(D$5:D41)</f>
        <v>17.333333333333343</v>
      </c>
      <c r="G41" s="10">
        <f t="shared" si="4"/>
        <v>0.8666666666666671</v>
      </c>
      <c r="H41" s="8">
        <f>25</f>
        <v>25</v>
      </c>
      <c r="I41" s="9">
        <f t="shared" si="8"/>
        <v>1.6999999999999997</v>
      </c>
      <c r="J41" s="9">
        <f t="shared" si="5"/>
        <v>0.1170403856341247</v>
      </c>
      <c r="K41" s="9">
        <f t="shared" si="6"/>
        <v>1.7211821416783044</v>
      </c>
      <c r="L41" s="9">
        <f>K41+SUM(J$5:J41)</f>
        <v>21.815839107723708</v>
      </c>
      <c r="M41" s="10">
        <f t="shared" si="7"/>
        <v>0.8726335643089483</v>
      </c>
    </row>
    <row r="42" spans="1:13" ht="12.75">
      <c r="A42" s="3">
        <f t="shared" si="1"/>
        <v>38</v>
      </c>
      <c r="B42" s="6">
        <f t="shared" si="0"/>
        <v>17.333333333333336</v>
      </c>
      <c r="C42" s="3">
        <v>1.3</v>
      </c>
      <c r="D42" s="7">
        <f t="shared" si="2"/>
        <v>0.08325718266722962</v>
      </c>
      <c r="E42" s="7">
        <f t="shared" si="3"/>
        <v>1.110095768896395</v>
      </c>
      <c r="F42" s="7">
        <f>E42+SUM(D$5:D42)</f>
        <v>17.333333333333343</v>
      </c>
      <c r="G42" s="10">
        <f t="shared" si="4"/>
        <v>0.8666666666666671</v>
      </c>
      <c r="H42" s="8">
        <f>25</f>
        <v>25</v>
      </c>
      <c r="I42" s="9">
        <f t="shared" si="8"/>
        <v>1.6999999999999997</v>
      </c>
      <c r="J42" s="9">
        <f t="shared" si="5"/>
        <v>0.10887477733406949</v>
      </c>
      <c r="K42" s="9">
        <f t="shared" si="6"/>
        <v>1.6010996666774928</v>
      </c>
      <c r="L42" s="9">
        <f>K42+SUM(J$5:J42)</f>
        <v>21.804631410056963</v>
      </c>
      <c r="M42" s="10">
        <f t="shared" si="7"/>
        <v>0.8721852564022785</v>
      </c>
    </row>
    <row r="43" spans="1:13" ht="12.75">
      <c r="A43" s="3">
        <f t="shared" si="1"/>
        <v>39</v>
      </c>
      <c r="B43" s="6">
        <f t="shared" si="0"/>
        <v>17.333333333333336</v>
      </c>
      <c r="C43" s="3">
        <v>1.3</v>
      </c>
      <c r="D43" s="7">
        <f t="shared" si="2"/>
        <v>0.07744854201602756</v>
      </c>
      <c r="E43" s="7">
        <f t="shared" si="3"/>
        <v>1.0326472268803675</v>
      </c>
      <c r="F43" s="7">
        <f>E43+SUM(D$5:D43)</f>
        <v>17.333333333333343</v>
      </c>
      <c r="G43" s="10">
        <f t="shared" si="4"/>
        <v>0.8666666666666671</v>
      </c>
      <c r="H43" s="8">
        <f>25</f>
        <v>25</v>
      </c>
      <c r="I43" s="9">
        <f t="shared" si="8"/>
        <v>1.6999999999999997</v>
      </c>
      <c r="J43" s="9">
        <f t="shared" si="5"/>
        <v>0.10127886263634371</v>
      </c>
      <c r="K43" s="9">
        <f t="shared" si="6"/>
        <v>1.4893950387697608</v>
      </c>
      <c r="L43" s="9">
        <f>K43+SUM(J$5:J43)</f>
        <v>21.794205644785578</v>
      </c>
      <c r="M43" s="10">
        <f t="shared" si="7"/>
        <v>0.8717682257914231</v>
      </c>
    </row>
    <row r="44" spans="1:13" ht="12.75">
      <c r="A44" s="3">
        <f t="shared" si="1"/>
        <v>40</v>
      </c>
      <c r="B44" s="6">
        <f t="shared" si="0"/>
        <v>17.333333333333336</v>
      </c>
      <c r="C44" s="3">
        <v>1.3</v>
      </c>
      <c r="D44" s="7">
        <f t="shared" si="2"/>
        <v>0.07204515536374656</v>
      </c>
      <c r="E44" s="7">
        <f t="shared" si="3"/>
        <v>0.9606020715166209</v>
      </c>
      <c r="F44" s="7">
        <f>E44+SUM(D$5:D44)</f>
        <v>17.333333333333343</v>
      </c>
      <c r="G44" s="10">
        <f t="shared" si="4"/>
        <v>0.8666666666666671</v>
      </c>
      <c r="H44" s="8">
        <f>25</f>
        <v>25</v>
      </c>
      <c r="I44" s="9">
        <f t="shared" si="8"/>
        <v>1.6999999999999997</v>
      </c>
      <c r="J44" s="9">
        <f t="shared" si="5"/>
        <v>0.09421289547566856</v>
      </c>
      <c r="K44" s="9">
        <f t="shared" si="6"/>
        <v>1.3854837569951262</v>
      </c>
      <c r="L44" s="9">
        <f>K44+SUM(J$5:J44)</f>
        <v>21.78450725848661</v>
      </c>
      <c r="M44" s="10">
        <f t="shared" si="7"/>
        <v>0.8713802903394644</v>
      </c>
    </row>
    <row r="45" spans="1:13" ht="12.75">
      <c r="A45" s="3">
        <f t="shared" si="1"/>
        <v>41</v>
      </c>
      <c r="B45" s="6">
        <f t="shared" si="0"/>
        <v>17.333333333333336</v>
      </c>
      <c r="C45" s="3">
        <v>1.3</v>
      </c>
      <c r="D45" s="7">
        <f t="shared" si="2"/>
        <v>0.0670187491755782</v>
      </c>
      <c r="E45" s="7">
        <f t="shared" si="3"/>
        <v>0.8935833223410428</v>
      </c>
      <c r="F45" s="7">
        <f>E45+SUM(D$5:D45)</f>
        <v>17.333333333333343</v>
      </c>
      <c r="G45" s="10">
        <f t="shared" si="4"/>
        <v>0.8666666666666671</v>
      </c>
      <c r="H45" s="8">
        <f>25</f>
        <v>25</v>
      </c>
      <c r="I45" s="9">
        <f t="shared" si="8"/>
        <v>1.6999999999999997</v>
      </c>
      <c r="J45" s="9">
        <f t="shared" si="5"/>
        <v>0.08763990276806378</v>
      </c>
      <c r="K45" s="9">
        <f t="shared" si="6"/>
        <v>1.2888220995303499</v>
      </c>
      <c r="L45" s="9">
        <f>K45+SUM(J$5:J45)</f>
        <v>21.7754855037899</v>
      </c>
      <c r="M45" s="10">
        <f t="shared" si="7"/>
        <v>0.871019420151596</v>
      </c>
    </row>
    <row r="46" spans="1:13" ht="12.75">
      <c r="A46" s="3">
        <f t="shared" si="1"/>
        <v>42</v>
      </c>
      <c r="B46" s="6">
        <f t="shared" si="0"/>
        <v>17.333333333333336</v>
      </c>
      <c r="C46" s="3">
        <v>1.3</v>
      </c>
      <c r="D46" s="7">
        <f t="shared" si="2"/>
        <v>0.06234302248890996</v>
      </c>
      <c r="E46" s="7">
        <f t="shared" si="3"/>
        <v>0.8312402998521329</v>
      </c>
      <c r="F46" s="7">
        <f>E46+SUM(D$5:D46)</f>
        <v>17.333333333333343</v>
      </c>
      <c r="G46" s="10">
        <f t="shared" si="4"/>
        <v>0.8666666666666671</v>
      </c>
      <c r="H46" s="8">
        <f>25</f>
        <v>25</v>
      </c>
      <c r="I46" s="9">
        <f t="shared" si="8"/>
        <v>1.6999999999999997</v>
      </c>
      <c r="J46" s="9">
        <f t="shared" si="5"/>
        <v>0.0815254909470361</v>
      </c>
      <c r="K46" s="9">
        <f t="shared" si="6"/>
        <v>1.1989042786328838</v>
      </c>
      <c r="L46" s="9">
        <f>K46+SUM(J$5:J46)</f>
        <v>21.76709317383947</v>
      </c>
      <c r="M46" s="10">
        <f t="shared" si="7"/>
        <v>0.8706837269535788</v>
      </c>
    </row>
    <row r="47" spans="1:13" ht="12.75">
      <c r="A47" s="3">
        <f t="shared" si="1"/>
        <v>43</v>
      </c>
      <c r="B47" s="6">
        <f t="shared" si="0"/>
        <v>17.333333333333336</v>
      </c>
      <c r="C47" s="3">
        <v>1.3</v>
      </c>
      <c r="D47" s="7">
        <f t="shared" si="2"/>
        <v>0.057993509292009256</v>
      </c>
      <c r="E47" s="7">
        <f t="shared" si="3"/>
        <v>0.7732467905601236</v>
      </c>
      <c r="F47" s="7">
        <f>E47+SUM(D$5:D47)</f>
        <v>17.333333333333343</v>
      </c>
      <c r="G47" s="10">
        <f t="shared" si="4"/>
        <v>0.8666666666666671</v>
      </c>
      <c r="H47" s="8">
        <f>25</f>
        <v>25</v>
      </c>
      <c r="I47" s="9">
        <f t="shared" si="8"/>
        <v>1.6999999999999997</v>
      </c>
      <c r="J47" s="9">
        <f t="shared" si="5"/>
        <v>0.07583766599724286</v>
      </c>
      <c r="K47" s="9">
        <f t="shared" si="6"/>
        <v>1.1152597940771012</v>
      </c>
      <c r="L47" s="9">
        <f>K47+SUM(J$5:J47)</f>
        <v>21.759286355280928</v>
      </c>
      <c r="M47" s="10">
        <f t="shared" si="7"/>
        <v>0.8703714542112371</v>
      </c>
    </row>
    <row r="48" spans="1:13" ht="12.75">
      <c r="A48" s="3">
        <f t="shared" si="1"/>
        <v>44</v>
      </c>
      <c r="B48" s="6">
        <f t="shared" si="0"/>
        <v>17.333333333333336</v>
      </c>
      <c r="C48" s="3">
        <v>1.3</v>
      </c>
      <c r="D48" s="7">
        <f t="shared" si="2"/>
        <v>0.053947450504194666</v>
      </c>
      <c r="E48" s="7">
        <f t="shared" si="3"/>
        <v>0.719299340055929</v>
      </c>
      <c r="F48" s="7">
        <f>E48+SUM(D$5:D48)</f>
        <v>17.333333333333343</v>
      </c>
      <c r="G48" s="10">
        <f t="shared" si="4"/>
        <v>0.8666666666666671</v>
      </c>
      <c r="H48" s="8">
        <f>25</f>
        <v>25</v>
      </c>
      <c r="I48" s="9">
        <f t="shared" si="8"/>
        <v>1.6999999999999997</v>
      </c>
      <c r="J48" s="9">
        <f t="shared" si="5"/>
        <v>0.07054666604394685</v>
      </c>
      <c r="K48" s="9">
        <f t="shared" si="6"/>
        <v>1.0374509712345128</v>
      </c>
      <c r="L48" s="9">
        <f>K48+SUM(J$5:J48)</f>
        <v>21.752024198482285</v>
      </c>
      <c r="M48" s="10">
        <f t="shared" si="7"/>
        <v>0.8700809679392915</v>
      </c>
    </row>
    <row r="49" spans="1:13" ht="12.75">
      <c r="A49" s="3">
        <f t="shared" si="1"/>
        <v>45</v>
      </c>
      <c r="B49" s="6">
        <f t="shared" si="0"/>
        <v>17.333333333333336</v>
      </c>
      <c r="C49" s="3">
        <v>1.3</v>
      </c>
      <c r="D49" s="7">
        <f t="shared" si="2"/>
        <v>0.05018367488762294</v>
      </c>
      <c r="E49" s="7">
        <f t="shared" si="3"/>
        <v>0.6691156651683059</v>
      </c>
      <c r="F49" s="7">
        <f>E49+SUM(D$5:D49)</f>
        <v>17.333333333333343</v>
      </c>
      <c r="G49" s="10">
        <f t="shared" si="4"/>
        <v>0.8666666666666671</v>
      </c>
      <c r="H49" s="8">
        <f>25</f>
        <v>25</v>
      </c>
      <c r="I49" s="9">
        <f t="shared" si="8"/>
        <v>1.6999999999999997</v>
      </c>
      <c r="J49" s="9">
        <f t="shared" si="5"/>
        <v>0.06562480562227614</v>
      </c>
      <c r="K49" s="9">
        <f t="shared" si="6"/>
        <v>0.9650706709158257</v>
      </c>
      <c r="L49" s="9">
        <f>K49+SUM(J$5:J49)</f>
        <v>21.745268703785875</v>
      </c>
      <c r="M49" s="10">
        <f t="shared" si="7"/>
        <v>0.869810748151435</v>
      </c>
    </row>
    <row r="50" spans="1:13" ht="12.75">
      <c r="A50" s="3">
        <f t="shared" si="1"/>
        <v>46</v>
      </c>
      <c r="B50" s="6">
        <f t="shared" si="0"/>
        <v>17.333333333333336</v>
      </c>
      <c r="C50" s="3">
        <v>1.3</v>
      </c>
      <c r="D50" s="7">
        <f t="shared" si="2"/>
        <v>0.04668248826755623</v>
      </c>
      <c r="E50" s="7">
        <f t="shared" si="3"/>
        <v>0.6224331769007498</v>
      </c>
      <c r="F50" s="7">
        <f>E50+SUM(D$5:D50)</f>
        <v>17.333333333333343</v>
      </c>
      <c r="G50" s="10">
        <f t="shared" si="4"/>
        <v>0.8666666666666671</v>
      </c>
      <c r="H50" s="8">
        <f>25</f>
        <v>25</v>
      </c>
      <c r="I50" s="9">
        <f t="shared" si="8"/>
        <v>1.6999999999999997</v>
      </c>
      <c r="J50" s="9">
        <f t="shared" si="5"/>
        <v>0.06104633081141967</v>
      </c>
      <c r="K50" s="9">
        <f t="shared" si="6"/>
        <v>0.897740158991466</v>
      </c>
      <c r="L50" s="9">
        <f>K50+SUM(J$5:J50)</f>
        <v>21.738984522672936</v>
      </c>
      <c r="M50" s="10">
        <f t="shared" si="7"/>
        <v>0.8695593809069174</v>
      </c>
    </row>
    <row r="51" spans="1:13" ht="12.75">
      <c r="A51" s="3">
        <f t="shared" si="1"/>
        <v>47</v>
      </c>
      <c r="B51" s="6">
        <f t="shared" si="0"/>
        <v>17.333333333333336</v>
      </c>
      <c r="C51" s="3">
        <v>1.3</v>
      </c>
      <c r="D51" s="7">
        <f t="shared" si="2"/>
        <v>0.043425570481447656</v>
      </c>
      <c r="E51" s="7">
        <f t="shared" si="3"/>
        <v>0.5790076064193022</v>
      </c>
      <c r="F51" s="7">
        <f>E51+SUM(D$5:D51)</f>
        <v>17.333333333333343</v>
      </c>
      <c r="G51" s="10">
        <f t="shared" si="4"/>
        <v>0.8666666666666671</v>
      </c>
      <c r="H51" s="8">
        <f>25</f>
        <v>25</v>
      </c>
      <c r="I51" s="9">
        <f t="shared" si="8"/>
        <v>1.6999999999999997</v>
      </c>
      <c r="J51" s="9">
        <f t="shared" si="5"/>
        <v>0.05678728447573923</v>
      </c>
      <c r="K51" s="9">
        <f t="shared" si="6"/>
        <v>0.8351071246432241</v>
      </c>
      <c r="L51" s="9">
        <f>K51+SUM(J$5:J51)</f>
        <v>21.73313877280043</v>
      </c>
      <c r="M51" s="10">
        <f t="shared" si="7"/>
        <v>0.8693255509120172</v>
      </c>
    </row>
    <row r="52" spans="1:13" ht="12.75">
      <c r="A52" s="3">
        <f t="shared" si="1"/>
        <v>48</v>
      </c>
      <c r="B52" s="6">
        <f t="shared" si="0"/>
        <v>17.333333333333336</v>
      </c>
      <c r="C52" s="3">
        <v>1.3</v>
      </c>
      <c r="D52" s="7">
        <f t="shared" si="2"/>
        <v>0.04039587951762573</v>
      </c>
      <c r="E52" s="7">
        <f t="shared" si="3"/>
        <v>0.5386117269016765</v>
      </c>
      <c r="F52" s="7">
        <f>E52+SUM(D$5:D52)</f>
        <v>17.333333333333343</v>
      </c>
      <c r="G52" s="10">
        <f t="shared" si="4"/>
        <v>0.8666666666666671</v>
      </c>
      <c r="H52" s="8">
        <f>25</f>
        <v>25</v>
      </c>
      <c r="I52" s="9">
        <f t="shared" si="8"/>
        <v>1.6999999999999997</v>
      </c>
      <c r="J52" s="9">
        <f t="shared" si="5"/>
        <v>0.0528253809076644</v>
      </c>
      <c r="K52" s="9">
        <f t="shared" si="6"/>
        <v>0.7768438368774178</v>
      </c>
      <c r="L52" s="9">
        <f>K52+SUM(J$5:J52)</f>
        <v>21.72770086594229</v>
      </c>
      <c r="M52" s="10">
        <f t="shared" si="7"/>
        <v>0.8691080346376916</v>
      </c>
    </row>
    <row r="53" spans="1:13" ht="12.75">
      <c r="A53" s="3">
        <f t="shared" si="1"/>
        <v>49</v>
      </c>
      <c r="B53" s="6">
        <f t="shared" si="0"/>
        <v>17.333333333333336</v>
      </c>
      <c r="C53" s="3">
        <v>1.3</v>
      </c>
      <c r="D53" s="7">
        <f t="shared" si="2"/>
        <v>0.03757756234197742</v>
      </c>
      <c r="E53" s="7">
        <f t="shared" si="3"/>
        <v>0.501034164559699</v>
      </c>
      <c r="F53" s="7">
        <f>E53+SUM(D$5:D53)</f>
        <v>17.33333333333334</v>
      </c>
      <c r="G53" s="10">
        <f t="shared" si="4"/>
        <v>0.8666666666666669</v>
      </c>
      <c r="H53" s="8">
        <f>25</f>
        <v>25</v>
      </c>
      <c r="I53" s="9">
        <f t="shared" si="8"/>
        <v>1.6999999999999997</v>
      </c>
      <c r="J53" s="9">
        <f t="shared" si="5"/>
        <v>0.049139889216432</v>
      </c>
      <c r="K53" s="9">
        <f t="shared" si="6"/>
        <v>0.7226454296534119</v>
      </c>
      <c r="L53" s="9">
        <f>K53+SUM(J$5:J53)</f>
        <v>21.722642347934713</v>
      </c>
      <c r="M53" s="10">
        <f t="shared" si="7"/>
        <v>0.8689056939173885</v>
      </c>
    </row>
    <row r="54" spans="1:13" ht="12.75">
      <c r="A54" s="3">
        <f t="shared" si="1"/>
        <v>50</v>
      </c>
      <c r="B54" s="6">
        <f t="shared" si="0"/>
        <v>17.333333333333336</v>
      </c>
      <c r="C54" s="3">
        <v>1.3</v>
      </c>
      <c r="D54" s="7">
        <f t="shared" si="2"/>
        <v>0.034955871946025514</v>
      </c>
      <c r="E54" s="7">
        <f t="shared" si="3"/>
        <v>0.46607829261367356</v>
      </c>
      <c r="F54" s="7">
        <f>E54+SUM(D$5:D54)</f>
        <v>17.33333333333334</v>
      </c>
      <c r="G54" s="10">
        <f t="shared" si="4"/>
        <v>0.8666666666666669</v>
      </c>
      <c r="H54" s="8">
        <f>25</f>
        <v>25</v>
      </c>
      <c r="I54" s="9">
        <f t="shared" si="8"/>
        <v>1.6999999999999997</v>
      </c>
      <c r="J54" s="9">
        <f t="shared" si="5"/>
        <v>0.0457115248524949</v>
      </c>
      <c r="K54" s="9">
        <f t="shared" si="6"/>
        <v>0.6722283066543367</v>
      </c>
      <c r="L54" s="9">
        <f>K54+SUM(J$5:J54)</f>
        <v>21.717936749788134</v>
      </c>
      <c r="M54" s="10">
        <f t="shared" si="7"/>
        <v>0.8687174699915253</v>
      </c>
    </row>
    <row r="55" spans="1:13" ht="12.75">
      <c r="A55" s="3">
        <f t="shared" si="1"/>
        <v>51</v>
      </c>
      <c r="B55" s="6">
        <f t="shared" si="0"/>
        <v>17.333333333333336</v>
      </c>
      <c r="C55" s="3">
        <v>1.3</v>
      </c>
      <c r="D55" s="7">
        <f t="shared" si="2"/>
        <v>0.03251709018234931</v>
      </c>
      <c r="E55" s="7">
        <f t="shared" si="3"/>
        <v>0.4335612024313242</v>
      </c>
      <c r="F55" s="7">
        <f>E55+SUM(D$5:D55)</f>
        <v>17.33333333333334</v>
      </c>
      <c r="G55" s="10">
        <f t="shared" si="4"/>
        <v>0.8666666666666669</v>
      </c>
      <c r="H55" s="8">
        <f>25</f>
        <v>25</v>
      </c>
      <c r="I55" s="9">
        <f t="shared" si="8"/>
        <v>1.6999999999999997</v>
      </c>
      <c r="J55" s="9">
        <f t="shared" si="5"/>
        <v>0.042522348699995244</v>
      </c>
      <c r="K55" s="9">
        <f t="shared" si="6"/>
        <v>0.6253286573528714</v>
      </c>
      <c r="L55" s="9">
        <f>K55+SUM(J$5:J55)</f>
        <v>21.713559449186665</v>
      </c>
      <c r="M55" s="10">
        <f t="shared" si="7"/>
        <v>0.8685423779674666</v>
      </c>
    </row>
    <row r="56" spans="1:13" ht="12.75">
      <c r="A56" s="3">
        <f t="shared" si="1"/>
        <v>52</v>
      </c>
      <c r="B56" s="6">
        <f t="shared" si="0"/>
        <v>17.333333333333336</v>
      </c>
      <c r="C56" s="3">
        <v>1.3</v>
      </c>
      <c r="D56" s="7">
        <f t="shared" si="2"/>
        <v>0.030248455983580756</v>
      </c>
      <c r="E56" s="7">
        <f t="shared" si="3"/>
        <v>0.40331274644774345</v>
      </c>
      <c r="F56" s="7">
        <f>E56+SUM(D$5:D56)</f>
        <v>17.33333333333334</v>
      </c>
      <c r="G56" s="10">
        <f t="shared" si="4"/>
        <v>0.8666666666666669</v>
      </c>
      <c r="H56" s="8">
        <f>25</f>
        <v>25</v>
      </c>
      <c r="I56" s="9">
        <f t="shared" si="8"/>
        <v>1.6999999999999997</v>
      </c>
      <c r="J56" s="9">
        <f t="shared" si="5"/>
        <v>0.039555673209297905</v>
      </c>
      <c r="K56" s="9">
        <f t="shared" si="6"/>
        <v>0.5817010766073222</v>
      </c>
      <c r="L56" s="9">
        <f>K56+SUM(J$5:J56)</f>
        <v>21.709487541650414</v>
      </c>
      <c r="M56" s="10">
        <f t="shared" si="7"/>
        <v>0.8683795016660166</v>
      </c>
    </row>
    <row r="57" spans="1:13" ht="12.75">
      <c r="A57" s="3">
        <f t="shared" si="1"/>
        <v>53</v>
      </c>
      <c r="B57" s="6">
        <f t="shared" si="0"/>
        <v>17.333333333333336</v>
      </c>
      <c r="C57" s="3">
        <v>1.3</v>
      </c>
      <c r="D57" s="7">
        <f t="shared" si="2"/>
        <v>0.028138098589377446</v>
      </c>
      <c r="E57" s="7">
        <f t="shared" si="3"/>
        <v>0.37517464785836596</v>
      </c>
      <c r="F57" s="7">
        <f>E57+SUM(D$5:D57)</f>
        <v>17.33333333333334</v>
      </c>
      <c r="G57" s="10">
        <f t="shared" si="4"/>
        <v>0.8666666666666669</v>
      </c>
      <c r="H57" s="8">
        <f>25</f>
        <v>25</v>
      </c>
      <c r="I57" s="9">
        <f t="shared" si="8"/>
        <v>1.6999999999999997</v>
      </c>
      <c r="J57" s="9">
        <f t="shared" si="5"/>
        <v>0.03679597507841665</v>
      </c>
      <c r="K57" s="9">
        <f t="shared" si="6"/>
        <v>0.5411172805649509</v>
      </c>
      <c r="L57" s="9">
        <f>K57+SUM(J$5:J57)</f>
        <v>21.705699720686457</v>
      </c>
      <c r="M57" s="10">
        <f t="shared" si="7"/>
        <v>0.8682279888274583</v>
      </c>
    </row>
    <row r="58" spans="1:13" ht="12.75">
      <c r="A58" s="3">
        <f t="shared" si="1"/>
        <v>54</v>
      </c>
      <c r="B58" s="6">
        <f t="shared" si="0"/>
        <v>17.333333333333336</v>
      </c>
      <c r="C58" s="3">
        <v>1.3</v>
      </c>
      <c r="D58" s="7">
        <f t="shared" si="2"/>
        <v>0.02617497543197902</v>
      </c>
      <c r="E58" s="7">
        <f t="shared" si="3"/>
        <v>0.348999672426387</v>
      </c>
      <c r="F58" s="7">
        <f>E58+SUM(D$5:D58)</f>
        <v>17.33333333333334</v>
      </c>
      <c r="G58" s="10">
        <f t="shared" si="4"/>
        <v>0.8666666666666669</v>
      </c>
      <c r="H58" s="8">
        <f>25</f>
        <v>25</v>
      </c>
      <c r="I58" s="9">
        <f t="shared" si="8"/>
        <v>1.6999999999999997</v>
      </c>
      <c r="J58" s="9">
        <f t="shared" si="5"/>
        <v>0.0342288140264341</v>
      </c>
      <c r="K58" s="9">
        <f t="shared" si="6"/>
        <v>0.5033649121534427</v>
      </c>
      <c r="L58" s="9">
        <f>K58+SUM(J$5:J58)</f>
        <v>21.702176166301385</v>
      </c>
      <c r="M58" s="10">
        <f t="shared" si="7"/>
        <v>0.8680870466520554</v>
      </c>
    </row>
    <row r="59" spans="1:13" ht="12.75">
      <c r="A59" s="3">
        <f t="shared" si="1"/>
        <v>55</v>
      </c>
      <c r="B59" s="6">
        <f t="shared" si="0"/>
        <v>17.333333333333336</v>
      </c>
      <c r="C59" s="3">
        <v>1.3</v>
      </c>
      <c r="D59" s="7">
        <f t="shared" si="2"/>
        <v>0.024348814355329325</v>
      </c>
      <c r="E59" s="7">
        <f t="shared" si="3"/>
        <v>0.3246508580710577</v>
      </c>
      <c r="F59" s="7">
        <f>E59+SUM(D$5:D59)</f>
        <v>17.333333333333336</v>
      </c>
      <c r="G59" s="10">
        <f t="shared" si="4"/>
        <v>0.8666666666666668</v>
      </c>
      <c r="H59" s="8">
        <f>25</f>
        <v>25</v>
      </c>
      <c r="I59" s="9">
        <f t="shared" si="8"/>
        <v>1.6999999999999997</v>
      </c>
      <c r="J59" s="9">
        <f t="shared" si="5"/>
        <v>0.03184075723389219</v>
      </c>
      <c r="K59" s="9">
        <f t="shared" si="6"/>
        <v>0.4682464299101793</v>
      </c>
      <c r="L59" s="9">
        <f>K59+SUM(J$5:J59)</f>
        <v>21.698898441292013</v>
      </c>
      <c r="M59" s="10">
        <f t="shared" si="7"/>
        <v>0.8679559376516806</v>
      </c>
    </row>
    <row r="60" spans="1:13" ht="12.75">
      <c r="A60" s="3">
        <f t="shared" si="1"/>
        <v>56</v>
      </c>
      <c r="B60" s="6">
        <f t="shared" si="0"/>
        <v>17.333333333333336</v>
      </c>
      <c r="C60" s="3">
        <v>1.3</v>
      </c>
      <c r="D60" s="7">
        <f t="shared" si="2"/>
        <v>0.02265005986542263</v>
      </c>
      <c r="E60" s="7">
        <f t="shared" si="3"/>
        <v>0.3020007982056351</v>
      </c>
      <c r="F60" s="7">
        <f>E60+SUM(D$5:D60)</f>
        <v>17.33333333333334</v>
      </c>
      <c r="G60" s="10">
        <f t="shared" si="4"/>
        <v>0.8666666666666669</v>
      </c>
      <c r="H60" s="8">
        <f>25</f>
        <v>25</v>
      </c>
      <c r="I60" s="9">
        <f t="shared" si="8"/>
        <v>1.6999999999999997</v>
      </c>
      <c r="J60" s="9">
        <f t="shared" si="5"/>
        <v>0.02961930905478343</v>
      </c>
      <c r="K60" s="9">
        <f t="shared" si="6"/>
        <v>0.4355780743350505</v>
      </c>
      <c r="L60" s="9">
        <f>K60+SUM(J$5:J60)</f>
        <v>21.695849394771667</v>
      </c>
      <c r="M60" s="10">
        <f t="shared" si="7"/>
        <v>0.8678339757908666</v>
      </c>
    </row>
    <row r="61" spans="1:13" ht="12.75">
      <c r="A61" s="3">
        <f t="shared" si="1"/>
        <v>57</v>
      </c>
      <c r="B61" s="6">
        <f t="shared" si="0"/>
        <v>17.333333333333336</v>
      </c>
      <c r="C61" s="3">
        <v>1.3</v>
      </c>
      <c r="D61" s="7">
        <f t="shared" si="2"/>
        <v>0.0210698231306257</v>
      </c>
      <c r="E61" s="7">
        <f t="shared" si="3"/>
        <v>0.28093097507500936</v>
      </c>
      <c r="F61" s="7">
        <f>E61+SUM(D$5:D61)</f>
        <v>17.33333333333334</v>
      </c>
      <c r="G61" s="10">
        <f t="shared" si="4"/>
        <v>0.8666666666666669</v>
      </c>
      <c r="H61" s="8">
        <f>25</f>
        <v>25</v>
      </c>
      <c r="I61" s="9">
        <f t="shared" si="8"/>
        <v>1.6999999999999997</v>
      </c>
      <c r="J61" s="9">
        <f t="shared" si="5"/>
        <v>0.027552845632356677</v>
      </c>
      <c r="K61" s="9">
        <f t="shared" si="6"/>
        <v>0.4051889063581865</v>
      </c>
      <c r="L61" s="9">
        <f>K61+SUM(J$5:J61)</f>
        <v>21.69301307242716</v>
      </c>
      <c r="M61" s="10">
        <f t="shared" si="7"/>
        <v>0.8677205228970863</v>
      </c>
    </row>
    <row r="62" spans="1:13" ht="12.75">
      <c r="A62" s="3">
        <f t="shared" si="1"/>
        <v>58</v>
      </c>
      <c r="B62" s="6">
        <f t="shared" si="0"/>
        <v>17.333333333333336</v>
      </c>
      <c r="C62" s="3">
        <v>1.3</v>
      </c>
      <c r="D62" s="7">
        <f t="shared" si="2"/>
        <v>0.019599835470349495</v>
      </c>
      <c r="E62" s="7">
        <f t="shared" si="3"/>
        <v>0.2613311396046599</v>
      </c>
      <c r="F62" s="7">
        <f>E62+SUM(D$5:D62)</f>
        <v>17.33333333333334</v>
      </c>
      <c r="G62" s="10">
        <f t="shared" si="4"/>
        <v>0.8666666666666669</v>
      </c>
      <c r="H62" s="8">
        <f>25</f>
        <v>25</v>
      </c>
      <c r="I62" s="9">
        <f t="shared" si="8"/>
        <v>1.6999999999999997</v>
      </c>
      <c r="J62" s="9">
        <f t="shared" si="5"/>
        <v>0.02563055407661087</v>
      </c>
      <c r="K62" s="9">
        <f t="shared" si="6"/>
        <v>0.3769199128913364</v>
      </c>
      <c r="L62" s="9">
        <f>K62+SUM(J$5:J62)</f>
        <v>21.690374633036917</v>
      </c>
      <c r="M62" s="10">
        <f t="shared" si="7"/>
        <v>0.8676149853214767</v>
      </c>
    </row>
    <row r="63" spans="1:13" ht="12.75">
      <c r="A63" s="3">
        <f t="shared" si="1"/>
        <v>59</v>
      </c>
      <c r="B63" s="6">
        <f t="shared" si="0"/>
        <v>17.333333333333336</v>
      </c>
      <c r="C63" s="3">
        <v>1.3</v>
      </c>
      <c r="D63" s="7">
        <f t="shared" si="2"/>
        <v>0.018232405088697202</v>
      </c>
      <c r="E63" s="7">
        <f t="shared" si="3"/>
        <v>0.24309873451596273</v>
      </c>
      <c r="F63" s="7">
        <f>E63+SUM(D$5:D63)</f>
        <v>17.33333333333334</v>
      </c>
      <c r="G63" s="10">
        <f t="shared" si="4"/>
        <v>0.8666666666666669</v>
      </c>
      <c r="H63" s="8">
        <f>25</f>
        <v>25</v>
      </c>
      <c r="I63" s="9">
        <f t="shared" si="8"/>
        <v>1.6999999999999997</v>
      </c>
      <c r="J63" s="9">
        <f t="shared" si="5"/>
        <v>0.023842375885219414</v>
      </c>
      <c r="K63" s="9">
        <f t="shared" si="6"/>
        <v>0.3506231747826385</v>
      </c>
      <c r="L63" s="9">
        <f>K63+SUM(J$5:J63)</f>
        <v>21.68792027081344</v>
      </c>
      <c r="M63" s="10">
        <f t="shared" si="7"/>
        <v>0.8675168108325376</v>
      </c>
    </row>
    <row r="64" spans="1:13" ht="12.75">
      <c r="A64" s="3">
        <f t="shared" si="1"/>
        <v>60</v>
      </c>
      <c r="B64" s="6">
        <f t="shared" si="0"/>
        <v>17.333333333333336</v>
      </c>
      <c r="C64" s="3">
        <v>1.3</v>
      </c>
      <c r="D64" s="7">
        <f t="shared" si="2"/>
        <v>0.016960376826695073</v>
      </c>
      <c r="E64" s="7">
        <f t="shared" si="3"/>
        <v>0.22613835768926766</v>
      </c>
      <c r="F64" s="7">
        <f>E64+SUM(D$5:D64)</f>
        <v>17.33333333333334</v>
      </c>
      <c r="G64" s="10">
        <f t="shared" si="4"/>
        <v>0.8666666666666669</v>
      </c>
      <c r="H64" s="8">
        <f>25</f>
        <v>25</v>
      </c>
      <c r="I64" s="9">
        <f t="shared" si="8"/>
        <v>1.6999999999999997</v>
      </c>
      <c r="J64" s="9">
        <f t="shared" si="5"/>
        <v>0.022178954311832012</v>
      </c>
      <c r="K64" s="9">
        <f t="shared" si="6"/>
        <v>0.3261610928210591</v>
      </c>
      <c r="L64" s="9">
        <f>K64+SUM(J$5:J64)</f>
        <v>21.685637143163696</v>
      </c>
      <c r="M64" s="10">
        <f t="shared" si="7"/>
        <v>0.8674254857265479</v>
      </c>
    </row>
    <row r="65" spans="1:13" ht="12.75">
      <c r="A65" s="3">
        <f t="shared" si="1"/>
        <v>61</v>
      </c>
      <c r="B65" s="6">
        <f t="shared" si="0"/>
        <v>17.333333333333336</v>
      </c>
      <c r="C65" s="3">
        <v>1.3</v>
      </c>
      <c r="D65" s="7">
        <f t="shared" si="2"/>
        <v>0.01577709472250704</v>
      </c>
      <c r="E65" s="7">
        <f t="shared" si="3"/>
        <v>0.21036126296676055</v>
      </c>
      <c r="F65" s="7">
        <f>E65+SUM(D$5:D65)</f>
        <v>17.333333333333336</v>
      </c>
      <c r="G65" s="10">
        <f t="shared" si="4"/>
        <v>0.8666666666666668</v>
      </c>
      <c r="H65" s="8">
        <f>25</f>
        <v>25</v>
      </c>
      <c r="I65" s="9">
        <f t="shared" si="8"/>
        <v>1.6999999999999997</v>
      </c>
      <c r="J65" s="9">
        <f t="shared" si="5"/>
        <v>0.020631585406355357</v>
      </c>
      <c r="K65" s="9">
        <f t="shared" si="6"/>
        <v>0.30340566774051997</v>
      </c>
      <c r="L65" s="9">
        <f>K65+SUM(J$5:J65)</f>
        <v>21.683513303489512</v>
      </c>
      <c r="M65" s="10">
        <f t="shared" si="7"/>
        <v>0.8673405321395805</v>
      </c>
    </row>
    <row r="66" spans="1:13" ht="12.75">
      <c r="A66" s="3">
        <f t="shared" si="1"/>
        <v>62</v>
      </c>
      <c r="B66" s="6">
        <f t="shared" si="0"/>
        <v>17.333333333333336</v>
      </c>
      <c r="C66" s="3">
        <v>1.3</v>
      </c>
      <c r="D66" s="7">
        <f t="shared" si="2"/>
        <v>0.014676367183727482</v>
      </c>
      <c r="E66" s="7">
        <f t="shared" si="3"/>
        <v>0.1956848957830331</v>
      </c>
      <c r="F66" s="7">
        <f>E66+SUM(D$5:D66)</f>
        <v>17.333333333333336</v>
      </c>
      <c r="G66" s="10">
        <f t="shared" si="4"/>
        <v>0.8666666666666668</v>
      </c>
      <c r="H66" s="8">
        <f>25</f>
        <v>25</v>
      </c>
      <c r="I66" s="9">
        <f t="shared" si="8"/>
        <v>1.6999999999999997</v>
      </c>
      <c r="J66" s="9">
        <f t="shared" si="5"/>
        <v>0.01919217247102824</v>
      </c>
      <c r="K66" s="9">
        <f t="shared" si="6"/>
        <v>0.28223783045629774</v>
      </c>
      <c r="L66" s="9">
        <f>K66+SUM(J$5:J66)</f>
        <v>21.681537638676318</v>
      </c>
      <c r="M66" s="10">
        <f t="shared" si="7"/>
        <v>0.8672615055470527</v>
      </c>
    </row>
    <row r="67" spans="1:13" ht="12.75">
      <c r="A67" s="3">
        <f t="shared" si="1"/>
        <v>63</v>
      </c>
      <c r="B67" s="6">
        <f t="shared" si="0"/>
        <v>17.333333333333336</v>
      </c>
      <c r="C67" s="3">
        <v>1.3</v>
      </c>
      <c r="D67" s="7">
        <f t="shared" si="2"/>
        <v>0.013652434589513936</v>
      </c>
      <c r="E67" s="7">
        <f t="shared" si="3"/>
        <v>0.18203246119351915</v>
      </c>
      <c r="F67" s="7">
        <f>E67+SUM(D$5:D67)</f>
        <v>17.333333333333336</v>
      </c>
      <c r="G67" s="10">
        <f t="shared" si="4"/>
        <v>0.8666666666666668</v>
      </c>
      <c r="H67" s="8">
        <f>25</f>
        <v>25</v>
      </c>
      <c r="I67" s="9">
        <f t="shared" si="8"/>
        <v>1.6999999999999997</v>
      </c>
      <c r="J67" s="9">
        <f t="shared" si="5"/>
        <v>0.017853183693979757</v>
      </c>
      <c r="K67" s="9">
        <f t="shared" si="6"/>
        <v>0.26254681902911414</v>
      </c>
      <c r="L67" s="9">
        <f>K67+SUM(J$5:J67)</f>
        <v>21.679699810943116</v>
      </c>
      <c r="M67" s="10">
        <f t="shared" si="7"/>
        <v>0.8671879924377247</v>
      </c>
    </row>
    <row r="68" spans="1:13" ht="12.75">
      <c r="A68" s="3">
        <f t="shared" si="1"/>
        <v>64</v>
      </c>
      <c r="B68" s="6">
        <f t="shared" si="0"/>
        <v>17.333333333333336</v>
      </c>
      <c r="C68" s="3">
        <v>1.3</v>
      </c>
      <c r="D68" s="7">
        <f t="shared" si="2"/>
        <v>0.012699939153036221</v>
      </c>
      <c r="E68" s="7">
        <f t="shared" si="3"/>
        <v>0.16933252204048296</v>
      </c>
      <c r="F68" s="7">
        <f>E68+SUM(D$5:D68)</f>
        <v>17.33333333333334</v>
      </c>
      <c r="G68" s="10">
        <f t="shared" si="4"/>
        <v>0.8666666666666669</v>
      </c>
      <c r="H68" s="8">
        <f>25</f>
        <v>25</v>
      </c>
      <c r="I68" s="9">
        <f t="shared" si="8"/>
        <v>1.6999999999999997</v>
      </c>
      <c r="J68" s="9">
        <f t="shared" si="5"/>
        <v>0.016607612738585825</v>
      </c>
      <c r="K68" s="9">
        <f t="shared" si="6"/>
        <v>0.24422959909685038</v>
      </c>
      <c r="L68" s="9">
        <f>K68+SUM(J$5:J68)</f>
        <v>21.677990203749438</v>
      </c>
      <c r="M68" s="10">
        <f t="shared" si="7"/>
        <v>0.8671196081499776</v>
      </c>
    </row>
    <row r="69" spans="1:13" ht="12.75">
      <c r="A69" s="3">
        <f t="shared" si="1"/>
        <v>65</v>
      </c>
      <c r="B69" s="6">
        <f aca="true" t="shared" si="9" ref="B69:B104">1.3/F$1</f>
        <v>17.333333333333336</v>
      </c>
      <c r="C69" s="3">
        <v>1.3</v>
      </c>
      <c r="D69" s="7">
        <f t="shared" si="2"/>
        <v>0.011813896886545322</v>
      </c>
      <c r="E69" s="7">
        <f t="shared" si="3"/>
        <v>0.15751862515393764</v>
      </c>
      <c r="F69" s="7">
        <f>E69+SUM(D$5:D69)</f>
        <v>17.333333333333336</v>
      </c>
      <c r="G69" s="10">
        <f t="shared" si="4"/>
        <v>0.8666666666666668</v>
      </c>
      <c r="H69" s="8">
        <f>25</f>
        <v>25</v>
      </c>
      <c r="I69" s="9">
        <f t="shared" si="8"/>
        <v>1.6999999999999997</v>
      </c>
      <c r="J69" s="9">
        <f t="shared" si="5"/>
        <v>0.015448942082405418</v>
      </c>
      <c r="K69" s="9">
        <f t="shared" si="6"/>
        <v>0.2271903247412562</v>
      </c>
      <c r="L69" s="9">
        <f>K69+SUM(J$5:J69)</f>
        <v>21.676399871476246</v>
      </c>
      <c r="M69" s="10">
        <f t="shared" si="7"/>
        <v>0.8670559948590498</v>
      </c>
    </row>
    <row r="70" spans="1:13" ht="12.75">
      <c r="A70" s="3">
        <f aca="true" t="shared" si="10" ref="A70:A99">A69+1</f>
        <v>66</v>
      </c>
      <c r="B70" s="6">
        <f t="shared" si="9"/>
        <v>17.333333333333336</v>
      </c>
      <c r="C70" s="3">
        <v>1.3</v>
      </c>
      <c r="D70" s="7">
        <f aca="true" t="shared" si="11" ref="D70:D104">C70/((1+F$1)^A70)</f>
        <v>0.010989671522367742</v>
      </c>
      <c r="E70" s="7">
        <f aca="true" t="shared" si="12" ref="E70:E104">B70/((1+F$1)^A70)</f>
        <v>0.14652895363156992</v>
      </c>
      <c r="F70" s="7">
        <f>E70+SUM(D$5:D70)</f>
        <v>17.333333333333336</v>
      </c>
      <c r="G70" s="10">
        <f aca="true" t="shared" si="13" ref="G70:G104">F70/20</f>
        <v>0.8666666666666668</v>
      </c>
      <c r="H70" s="8">
        <f>25</f>
        <v>25</v>
      </c>
      <c r="I70" s="9">
        <f t="shared" si="8"/>
        <v>1.6999999999999997</v>
      </c>
      <c r="J70" s="9">
        <f aca="true" t="shared" si="14" ref="J70:J104">I70/((1+F$1)^A70)</f>
        <v>0.014371108913865506</v>
      </c>
      <c r="K70" s="9">
        <f aca="true" t="shared" si="15" ref="K70:K104">H70/((1+F$1)^A70)</f>
        <v>0.21133983696861042</v>
      </c>
      <c r="L70" s="9">
        <f>K70+SUM(J$5:J70)</f>
        <v>21.674920492617467</v>
      </c>
      <c r="M70" s="10">
        <f aca="true" t="shared" si="16" ref="M70:M104">L70/25</f>
        <v>0.8669968197046987</v>
      </c>
    </row>
    <row r="71" spans="1:13" ht="12.75">
      <c r="A71" s="3">
        <f t="shared" si="10"/>
        <v>67</v>
      </c>
      <c r="B71" s="6">
        <f t="shared" si="9"/>
        <v>17.333333333333336</v>
      </c>
      <c r="C71" s="3">
        <v>1.3</v>
      </c>
      <c r="D71" s="7">
        <f t="shared" si="11"/>
        <v>0.010222950253365342</v>
      </c>
      <c r="E71" s="7">
        <f t="shared" si="12"/>
        <v>0.1363060033782046</v>
      </c>
      <c r="F71" s="7">
        <f>E71+SUM(D$5:D71)</f>
        <v>17.333333333333336</v>
      </c>
      <c r="G71" s="10">
        <f t="shared" si="13"/>
        <v>0.8666666666666668</v>
      </c>
      <c r="H71" s="8">
        <f>25</f>
        <v>25</v>
      </c>
      <c r="I71" s="9">
        <f t="shared" si="8"/>
        <v>1.6999999999999997</v>
      </c>
      <c r="J71" s="9">
        <f t="shared" si="14"/>
        <v>0.013368473408246984</v>
      </c>
      <c r="K71" s="9">
        <f t="shared" si="15"/>
        <v>0.19659519718010274</v>
      </c>
      <c r="L71" s="9">
        <f>K71+SUM(J$5:J71)</f>
        <v>21.673544326237206</v>
      </c>
      <c r="M71" s="10">
        <f t="shared" si="16"/>
        <v>0.8669417730494883</v>
      </c>
    </row>
    <row r="72" spans="1:13" ht="12.75">
      <c r="A72" s="3">
        <f t="shared" si="10"/>
        <v>68</v>
      </c>
      <c r="B72" s="6">
        <f t="shared" si="9"/>
        <v>17.333333333333336</v>
      </c>
      <c r="C72" s="3">
        <v>1.3</v>
      </c>
      <c r="D72" s="7">
        <f t="shared" si="11"/>
        <v>0.00950972116592125</v>
      </c>
      <c r="E72" s="7">
        <f t="shared" si="12"/>
        <v>0.12679628221228334</v>
      </c>
      <c r="F72" s="7">
        <f>E72+SUM(D$5:D72)</f>
        <v>17.333333333333336</v>
      </c>
      <c r="G72" s="10">
        <f t="shared" si="13"/>
        <v>0.8666666666666668</v>
      </c>
      <c r="H72" s="8">
        <f>25</f>
        <v>25</v>
      </c>
      <c r="I72" s="9">
        <f t="shared" si="8"/>
        <v>1.6999999999999997</v>
      </c>
      <c r="J72" s="9">
        <f t="shared" si="14"/>
        <v>0.012435789216973938</v>
      </c>
      <c r="K72" s="9">
        <f t="shared" si="15"/>
        <v>0.18287925319079323</v>
      </c>
      <c r="L72" s="9">
        <f>K72+SUM(J$5:J72)</f>
        <v>21.67226417146487</v>
      </c>
      <c r="M72" s="10">
        <f t="shared" si="16"/>
        <v>0.8668905668585949</v>
      </c>
    </row>
    <row r="73" spans="1:13" ht="12.75">
      <c r="A73" s="3">
        <f t="shared" si="10"/>
        <v>69</v>
      </c>
      <c r="B73" s="6">
        <f t="shared" si="9"/>
        <v>17.333333333333336</v>
      </c>
      <c r="C73" s="3">
        <v>1.3</v>
      </c>
      <c r="D73" s="7">
        <f t="shared" si="11"/>
        <v>0.008846252247368602</v>
      </c>
      <c r="E73" s="7">
        <f t="shared" si="12"/>
        <v>0.1179500299649147</v>
      </c>
      <c r="F73" s="7">
        <f>E73+SUM(D$5:D73)</f>
        <v>17.33333333333334</v>
      </c>
      <c r="G73" s="10">
        <f t="shared" si="13"/>
        <v>0.8666666666666669</v>
      </c>
      <c r="H73" s="8">
        <f>25</f>
        <v>25</v>
      </c>
      <c r="I73" s="9">
        <f t="shared" si="8"/>
        <v>1.6999999999999997</v>
      </c>
      <c r="J73" s="9">
        <f t="shared" si="14"/>
        <v>0.011568176015789708</v>
      </c>
      <c r="K73" s="9">
        <f t="shared" si="15"/>
        <v>0.17012023552631925</v>
      </c>
      <c r="L73" s="9">
        <f>K73+SUM(J$5:J73)</f>
        <v>21.671073329816185</v>
      </c>
      <c r="M73" s="10">
        <f t="shared" si="16"/>
        <v>0.8668429331926474</v>
      </c>
    </row>
    <row r="74" spans="1:13" ht="12.75">
      <c r="A74" s="3">
        <f t="shared" si="10"/>
        <v>70</v>
      </c>
      <c r="B74" s="6">
        <f t="shared" si="9"/>
        <v>17.333333333333336</v>
      </c>
      <c r="C74" s="3">
        <v>1.3</v>
      </c>
      <c r="D74" s="7">
        <f t="shared" si="11"/>
        <v>0.008229071858017306</v>
      </c>
      <c r="E74" s="7">
        <f t="shared" si="12"/>
        <v>0.10972095810689741</v>
      </c>
      <c r="F74" s="7">
        <f>E74+SUM(D$5:D74)</f>
        <v>17.33333333333334</v>
      </c>
      <c r="G74" s="10">
        <f t="shared" si="13"/>
        <v>0.8666666666666669</v>
      </c>
      <c r="H74" s="8">
        <f>25</f>
        <v>25</v>
      </c>
      <c r="I74" s="9">
        <f t="shared" si="8"/>
        <v>1.6999999999999997</v>
      </c>
      <c r="J74" s="9">
        <f t="shared" si="14"/>
        <v>0.010761093968176474</v>
      </c>
      <c r="K74" s="9">
        <f t="shared" si="15"/>
        <v>0.15825138188494817</v>
      </c>
      <c r="L74" s="9">
        <f>K74+SUM(J$5:J74)</f>
        <v>21.669965570142992</v>
      </c>
      <c r="M74" s="10">
        <f t="shared" si="16"/>
        <v>0.8667986228057196</v>
      </c>
    </row>
    <row r="75" spans="1:13" ht="12.75">
      <c r="A75" s="3">
        <f t="shared" si="10"/>
        <v>71</v>
      </c>
      <c r="B75" s="6">
        <f t="shared" si="9"/>
        <v>17.333333333333336</v>
      </c>
      <c r="C75" s="3">
        <v>1.3</v>
      </c>
      <c r="D75" s="7">
        <f t="shared" si="11"/>
        <v>0.007654950565597493</v>
      </c>
      <c r="E75" s="7">
        <f t="shared" si="12"/>
        <v>0.10206600754129991</v>
      </c>
      <c r="F75" s="7">
        <f>E75+SUM(D$5:D75)</f>
        <v>17.33333333333334</v>
      </c>
      <c r="G75" s="10">
        <f t="shared" si="13"/>
        <v>0.8666666666666669</v>
      </c>
      <c r="H75" s="8">
        <f>25</f>
        <v>25</v>
      </c>
      <c r="I75" s="9">
        <f aca="true" t="shared" si="17" ref="I75:I104">25*(5.8%+D$1)</f>
        <v>1.6999999999999997</v>
      </c>
      <c r="J75" s="9">
        <f t="shared" si="14"/>
        <v>0.01001031997039672</v>
      </c>
      <c r="K75" s="9">
        <f t="shared" si="15"/>
        <v>0.14721058779995178</v>
      </c>
      <c r="L75" s="9">
        <f>K75+SUM(J$5:J75)</f>
        <v>21.66893509602839</v>
      </c>
      <c r="M75" s="10">
        <f t="shared" si="16"/>
        <v>0.8667574038411356</v>
      </c>
    </row>
    <row r="76" spans="1:13" ht="12.75">
      <c r="A76" s="3">
        <f t="shared" si="10"/>
        <v>72</v>
      </c>
      <c r="B76" s="6">
        <f t="shared" si="9"/>
        <v>17.333333333333336</v>
      </c>
      <c r="C76" s="3">
        <v>1.3</v>
      </c>
      <c r="D76" s="7">
        <f t="shared" si="11"/>
        <v>0.007120884247067436</v>
      </c>
      <c r="E76" s="7">
        <f t="shared" si="12"/>
        <v>0.09494512329423249</v>
      </c>
      <c r="F76" s="7">
        <f>E76+SUM(D$5:D76)</f>
        <v>17.33333333333334</v>
      </c>
      <c r="G76" s="10">
        <f t="shared" si="13"/>
        <v>0.8666666666666669</v>
      </c>
      <c r="H76" s="8">
        <f>25</f>
        <v>25</v>
      </c>
      <c r="I76" s="9">
        <f t="shared" si="17"/>
        <v>1.6999999999999997</v>
      </c>
      <c r="J76" s="9">
        <f t="shared" si="14"/>
        <v>0.009311925553857415</v>
      </c>
      <c r="K76" s="9">
        <f t="shared" si="15"/>
        <v>0.13694008167437377</v>
      </c>
      <c r="L76" s="9">
        <f>K76+SUM(J$5:J76)</f>
        <v>21.667976515456672</v>
      </c>
      <c r="M76" s="10">
        <f t="shared" si="16"/>
        <v>0.8667190606182669</v>
      </c>
    </row>
    <row r="77" spans="1:13" ht="12.75">
      <c r="A77" s="3">
        <f t="shared" si="10"/>
        <v>73</v>
      </c>
      <c r="B77" s="6">
        <f t="shared" si="9"/>
        <v>17.333333333333336</v>
      </c>
      <c r="C77" s="3">
        <v>1.3</v>
      </c>
      <c r="D77" s="7">
        <f t="shared" si="11"/>
        <v>0.006624078369365057</v>
      </c>
      <c r="E77" s="7">
        <f t="shared" si="12"/>
        <v>0.08832104492486743</v>
      </c>
      <c r="F77" s="7">
        <f>E77+SUM(D$5:D77)</f>
        <v>17.333333333333343</v>
      </c>
      <c r="G77" s="10">
        <f t="shared" si="13"/>
        <v>0.8666666666666671</v>
      </c>
      <c r="H77" s="8">
        <f>25</f>
        <v>25</v>
      </c>
      <c r="I77" s="9">
        <f t="shared" si="17"/>
        <v>1.6999999999999997</v>
      </c>
      <c r="J77" s="9">
        <f t="shared" si="14"/>
        <v>0.008662256329169688</v>
      </c>
      <c r="K77" s="9">
        <f t="shared" si="15"/>
        <v>0.12738612248778955</v>
      </c>
      <c r="L77" s="9">
        <f>K77+SUM(J$5:J77)</f>
        <v>21.667084812599256</v>
      </c>
      <c r="M77" s="10">
        <f t="shared" si="16"/>
        <v>0.8666833925039703</v>
      </c>
    </row>
    <row r="78" spans="1:13" ht="12.75">
      <c r="A78" s="3">
        <f t="shared" si="10"/>
        <v>74</v>
      </c>
      <c r="B78" s="6">
        <f t="shared" si="9"/>
        <v>17.333333333333336</v>
      </c>
      <c r="C78" s="3">
        <v>1.3</v>
      </c>
      <c r="D78" s="7">
        <f t="shared" si="11"/>
        <v>0.006161933366851217</v>
      </c>
      <c r="E78" s="7">
        <f t="shared" si="12"/>
        <v>0.08215911155801624</v>
      </c>
      <c r="F78" s="7">
        <f>E78+SUM(D$5:D78)</f>
        <v>17.333333333333343</v>
      </c>
      <c r="G78" s="10">
        <f t="shared" si="13"/>
        <v>0.8666666666666671</v>
      </c>
      <c r="H78" s="8">
        <f>25</f>
        <v>25</v>
      </c>
      <c r="I78" s="9">
        <f t="shared" si="17"/>
        <v>1.6999999999999997</v>
      </c>
      <c r="J78" s="9">
        <f t="shared" si="14"/>
        <v>0.008057912864343897</v>
      </c>
      <c r="K78" s="9">
        <f t="shared" si="15"/>
        <v>0.11849871859329263</v>
      </c>
      <c r="L78" s="9">
        <f>K78+SUM(J$5:J78)</f>
        <v>21.666255321569107</v>
      </c>
      <c r="M78" s="10">
        <f t="shared" si="16"/>
        <v>0.8666502128627642</v>
      </c>
    </row>
    <row r="79" spans="1:13" ht="12.75">
      <c r="A79" s="3">
        <f t="shared" si="10"/>
        <v>75</v>
      </c>
      <c r="B79" s="6">
        <f t="shared" si="9"/>
        <v>17.333333333333336</v>
      </c>
      <c r="C79" s="3">
        <v>1.3</v>
      </c>
      <c r="D79" s="7">
        <f t="shared" si="11"/>
        <v>0.005732031038931364</v>
      </c>
      <c r="E79" s="7">
        <f t="shared" si="12"/>
        <v>0.07642708051908485</v>
      </c>
      <c r="F79" s="7">
        <f>E79+SUM(D$5:D79)</f>
        <v>17.333333333333343</v>
      </c>
      <c r="G79" s="10">
        <f t="shared" si="13"/>
        <v>0.8666666666666671</v>
      </c>
      <c r="H79" s="8">
        <f>25</f>
        <v>25</v>
      </c>
      <c r="I79" s="9">
        <f t="shared" si="17"/>
        <v>1.6999999999999997</v>
      </c>
      <c r="J79" s="9">
        <f t="shared" si="14"/>
        <v>0.007495732897064089</v>
      </c>
      <c r="K79" s="9">
        <f t="shared" si="15"/>
        <v>0.11023136613329544</v>
      </c>
      <c r="L79" s="9">
        <f>K79+SUM(J$5:J79)</f>
        <v>21.66548370200617</v>
      </c>
      <c r="M79" s="10">
        <f t="shared" si="16"/>
        <v>0.8666193480802469</v>
      </c>
    </row>
    <row r="80" spans="1:13" ht="12.75">
      <c r="A80" s="3">
        <f t="shared" si="10"/>
        <v>76</v>
      </c>
      <c r="B80" s="6">
        <f t="shared" si="9"/>
        <v>17.333333333333336</v>
      </c>
      <c r="C80" s="3">
        <v>1.3</v>
      </c>
      <c r="D80" s="7">
        <f t="shared" si="11"/>
        <v>0.005332121896680338</v>
      </c>
      <c r="E80" s="7">
        <f t="shared" si="12"/>
        <v>0.07109495862240452</v>
      </c>
      <c r="F80" s="7">
        <f>E80+SUM(D$5:D80)</f>
        <v>17.33333333333334</v>
      </c>
      <c r="G80" s="10">
        <f t="shared" si="13"/>
        <v>0.8666666666666669</v>
      </c>
      <c r="H80" s="8">
        <f>25</f>
        <v>25</v>
      </c>
      <c r="I80" s="9">
        <f t="shared" si="17"/>
        <v>1.6999999999999997</v>
      </c>
      <c r="J80" s="9">
        <f t="shared" si="14"/>
        <v>0.006972774787966595</v>
      </c>
      <c r="K80" s="9">
        <f t="shared" si="15"/>
        <v>0.10254080570539112</v>
      </c>
      <c r="L80" s="9">
        <f>K80+SUM(J$5:J80)</f>
        <v>21.664765916366235</v>
      </c>
      <c r="M80" s="10">
        <f t="shared" si="16"/>
        <v>0.8665906366546494</v>
      </c>
    </row>
    <row r="81" spans="1:13" ht="12.75">
      <c r="A81" s="3">
        <f t="shared" si="10"/>
        <v>77</v>
      </c>
      <c r="B81" s="6">
        <f t="shared" si="9"/>
        <v>17.333333333333336</v>
      </c>
      <c r="C81" s="3">
        <v>1.3</v>
      </c>
      <c r="D81" s="7">
        <f t="shared" si="11"/>
        <v>0.00496011339226078</v>
      </c>
      <c r="E81" s="7">
        <f t="shared" si="12"/>
        <v>0.06613484523014374</v>
      </c>
      <c r="F81" s="7">
        <f>E81+SUM(D$5:D81)</f>
        <v>17.333333333333343</v>
      </c>
      <c r="G81" s="10">
        <f t="shared" si="13"/>
        <v>0.8666666666666671</v>
      </c>
      <c r="H81" s="8">
        <f>25</f>
        <v>25</v>
      </c>
      <c r="I81" s="9">
        <f t="shared" si="17"/>
        <v>1.6999999999999997</v>
      </c>
      <c r="J81" s="9">
        <f t="shared" si="14"/>
        <v>0.006486302128341019</v>
      </c>
      <c r="K81" s="9">
        <f t="shared" si="15"/>
        <v>0.095386796005015</v>
      </c>
      <c r="L81" s="9">
        <f>K81+SUM(J$5:J81)</f>
        <v>21.6640982087942</v>
      </c>
      <c r="M81" s="10">
        <f t="shared" si="16"/>
        <v>0.866563928351768</v>
      </c>
    </row>
    <row r="82" spans="1:13" ht="12.75">
      <c r="A82" s="3">
        <f t="shared" si="10"/>
        <v>78</v>
      </c>
      <c r="B82" s="6">
        <f t="shared" si="9"/>
        <v>17.333333333333336</v>
      </c>
      <c r="C82" s="3">
        <v>1.3</v>
      </c>
      <c r="D82" s="7">
        <f t="shared" si="11"/>
        <v>0.004614058969544912</v>
      </c>
      <c r="E82" s="7">
        <f t="shared" si="12"/>
        <v>0.06152078626059883</v>
      </c>
      <c r="F82" s="7">
        <f>E82+SUM(D$5:D82)</f>
        <v>17.33333333333334</v>
      </c>
      <c r="G82" s="10">
        <f t="shared" si="13"/>
        <v>0.8666666666666669</v>
      </c>
      <c r="H82" s="8">
        <f>25</f>
        <v>25</v>
      </c>
      <c r="I82" s="9">
        <f t="shared" si="17"/>
        <v>1.6999999999999997</v>
      </c>
      <c r="J82" s="9">
        <f t="shared" si="14"/>
        <v>0.006033769421712576</v>
      </c>
      <c r="K82" s="9">
        <f t="shared" si="15"/>
        <v>0.08873190326047907</v>
      </c>
      <c r="L82" s="9">
        <f>K82+SUM(J$5:J82)</f>
        <v>21.663477085471378</v>
      </c>
      <c r="M82" s="10">
        <f t="shared" si="16"/>
        <v>0.8665390834188551</v>
      </c>
    </row>
    <row r="83" spans="1:13" ht="12.75">
      <c r="A83" s="3">
        <f t="shared" si="10"/>
        <v>79</v>
      </c>
      <c r="B83" s="6">
        <f t="shared" si="9"/>
        <v>17.333333333333336</v>
      </c>
      <c r="C83" s="3">
        <v>1.3</v>
      </c>
      <c r="D83" s="7">
        <f t="shared" si="11"/>
        <v>0.0042921478786464295</v>
      </c>
      <c r="E83" s="7">
        <f t="shared" si="12"/>
        <v>0.0572286383819524</v>
      </c>
      <c r="F83" s="7">
        <f>E83+SUM(D$5:D83)</f>
        <v>17.333333333333343</v>
      </c>
      <c r="G83" s="10">
        <f t="shared" si="13"/>
        <v>0.8666666666666671</v>
      </c>
      <c r="H83" s="8">
        <f>25</f>
        <v>25</v>
      </c>
      <c r="I83" s="9">
        <f t="shared" si="17"/>
        <v>1.6999999999999997</v>
      </c>
      <c r="J83" s="9">
        <f t="shared" si="14"/>
        <v>0.005612808764383791</v>
      </c>
      <c r="K83" s="9">
        <f t="shared" si="15"/>
        <v>0.08254130535858518</v>
      </c>
      <c r="L83" s="9">
        <f>K83+SUM(J$5:J83)</f>
        <v>21.662899296333865</v>
      </c>
      <c r="M83" s="10">
        <f t="shared" si="16"/>
        <v>0.8665159718533546</v>
      </c>
    </row>
    <row r="84" spans="1:13" ht="12.75">
      <c r="A84" s="3">
        <f t="shared" si="10"/>
        <v>80</v>
      </c>
      <c r="B84" s="6">
        <f t="shared" si="9"/>
        <v>17.333333333333336</v>
      </c>
      <c r="C84" s="3">
        <v>1.3</v>
      </c>
      <c r="D84" s="7">
        <f t="shared" si="11"/>
        <v>0.003992695701066446</v>
      </c>
      <c r="E84" s="7">
        <f t="shared" si="12"/>
        <v>0.05323594268088596</v>
      </c>
      <c r="F84" s="7">
        <f>E84+SUM(D$5:D84)</f>
        <v>17.33333333333334</v>
      </c>
      <c r="G84" s="10">
        <f t="shared" si="13"/>
        <v>0.8666666666666669</v>
      </c>
      <c r="H84" s="8">
        <f>25</f>
        <v>25</v>
      </c>
      <c r="I84" s="9">
        <f t="shared" si="17"/>
        <v>1.6999999999999997</v>
      </c>
      <c r="J84" s="9">
        <f t="shared" si="14"/>
        <v>0.005221217455240737</v>
      </c>
      <c r="K84" s="9">
        <f t="shared" si="15"/>
        <v>0.0767826096358932</v>
      </c>
      <c r="L84" s="9">
        <f>K84+SUM(J$5:J84)</f>
        <v>21.66236181806641</v>
      </c>
      <c r="M84" s="10">
        <f t="shared" si="16"/>
        <v>0.8664944727226565</v>
      </c>
    </row>
    <row r="85" spans="1:13" ht="12.75">
      <c r="A85" s="3">
        <f t="shared" si="10"/>
        <v>81</v>
      </c>
      <c r="B85" s="6">
        <f t="shared" si="9"/>
        <v>17.333333333333336</v>
      </c>
      <c r="C85" s="3">
        <v>1.3</v>
      </c>
      <c r="D85" s="7">
        <f t="shared" si="11"/>
        <v>0.0037141355358757643</v>
      </c>
      <c r="E85" s="7">
        <f t="shared" si="12"/>
        <v>0.0495218071450102</v>
      </c>
      <c r="F85" s="7">
        <f>E85+SUM(D$5:D85)</f>
        <v>17.33333333333334</v>
      </c>
      <c r="G85" s="10">
        <f t="shared" si="13"/>
        <v>0.8666666666666669</v>
      </c>
      <c r="H85" s="8">
        <f>25</f>
        <v>25</v>
      </c>
      <c r="I85" s="9">
        <f t="shared" si="17"/>
        <v>1.6999999999999997</v>
      </c>
      <c r="J85" s="9">
        <f t="shared" si="14"/>
        <v>0.0048569464699913835</v>
      </c>
      <c r="K85" s="9">
        <f t="shared" si="15"/>
        <v>0.07142568338222624</v>
      </c>
      <c r="L85" s="9">
        <f>K85+SUM(J$5:J85)</f>
        <v>21.66186183828274</v>
      </c>
      <c r="M85" s="10">
        <f t="shared" si="16"/>
        <v>0.8664744735313096</v>
      </c>
    </row>
    <row r="86" spans="1:13" ht="12.75">
      <c r="A86" s="3">
        <f t="shared" si="10"/>
        <v>82</v>
      </c>
      <c r="B86" s="6">
        <f t="shared" si="9"/>
        <v>17.333333333333336</v>
      </c>
      <c r="C86" s="3">
        <v>1.3</v>
      </c>
      <c r="D86" s="7">
        <f t="shared" si="11"/>
        <v>0.003455009800814665</v>
      </c>
      <c r="E86" s="7">
        <f t="shared" si="12"/>
        <v>0.04606679734419553</v>
      </c>
      <c r="F86" s="7">
        <f>E86+SUM(D$5:D86)</f>
        <v>17.33333333333334</v>
      </c>
      <c r="G86" s="10">
        <f t="shared" si="13"/>
        <v>0.8666666666666669</v>
      </c>
      <c r="H86" s="8">
        <f>25</f>
        <v>25</v>
      </c>
      <c r="I86" s="9">
        <f t="shared" si="17"/>
        <v>1.6999999999999997</v>
      </c>
      <c r="J86" s="9">
        <f t="shared" si="14"/>
        <v>0.004518089739526869</v>
      </c>
      <c r="K86" s="9">
        <f t="shared" si="15"/>
        <v>0.06644249616951278</v>
      </c>
      <c r="L86" s="9">
        <f>K86+SUM(J$5:J86)</f>
        <v>21.66139674080955</v>
      </c>
      <c r="M86" s="10">
        <f t="shared" si="16"/>
        <v>0.866455869632382</v>
      </c>
    </row>
    <row r="87" spans="1:13" ht="12.75">
      <c r="A87" s="3">
        <f t="shared" si="10"/>
        <v>83</v>
      </c>
      <c r="B87" s="6">
        <f t="shared" si="9"/>
        <v>17.333333333333336</v>
      </c>
      <c r="C87" s="3">
        <v>1.3</v>
      </c>
      <c r="D87" s="7">
        <f t="shared" si="11"/>
        <v>0.00321396260540899</v>
      </c>
      <c r="E87" s="7">
        <f t="shared" si="12"/>
        <v>0.042852834738786545</v>
      </c>
      <c r="F87" s="7">
        <f>E87+SUM(D$5:D87)</f>
        <v>17.33333333333334</v>
      </c>
      <c r="G87" s="10">
        <f t="shared" si="13"/>
        <v>0.8666666666666669</v>
      </c>
      <c r="H87" s="8">
        <f>25</f>
        <v>25</v>
      </c>
      <c r="I87" s="9">
        <f t="shared" si="17"/>
        <v>1.6999999999999997</v>
      </c>
      <c r="J87" s="9">
        <f t="shared" si="14"/>
        <v>0.004202874176304063</v>
      </c>
      <c r="K87" s="9">
        <f t="shared" si="15"/>
        <v>0.06180697318094212</v>
      </c>
      <c r="L87" s="9">
        <f>K87+SUM(J$5:J87)</f>
        <v>21.660964091997286</v>
      </c>
      <c r="M87" s="10">
        <f t="shared" si="16"/>
        <v>0.8664385636798915</v>
      </c>
    </row>
    <row r="88" spans="1:13" ht="12.75">
      <c r="A88" s="3">
        <f t="shared" si="10"/>
        <v>84</v>
      </c>
      <c r="B88" s="6">
        <f t="shared" si="9"/>
        <v>17.333333333333336</v>
      </c>
      <c r="C88" s="3">
        <v>1.3</v>
      </c>
      <c r="D88" s="7">
        <f t="shared" si="11"/>
        <v>0.0029897326561944097</v>
      </c>
      <c r="E88" s="7">
        <f t="shared" si="12"/>
        <v>0.03986310208259213</v>
      </c>
      <c r="F88" s="7">
        <f>E88+SUM(D$5:D88)</f>
        <v>17.333333333333336</v>
      </c>
      <c r="G88" s="10">
        <f t="shared" si="13"/>
        <v>0.8666666666666668</v>
      </c>
      <c r="H88" s="8">
        <f>25</f>
        <v>25</v>
      </c>
      <c r="I88" s="9">
        <f t="shared" si="17"/>
        <v>1.6999999999999997</v>
      </c>
      <c r="J88" s="9">
        <f t="shared" si="14"/>
        <v>0.003909650396561919</v>
      </c>
      <c r="K88" s="9">
        <f t="shared" si="15"/>
        <v>0.057494858772969414</v>
      </c>
      <c r="L88" s="9">
        <f>K88+SUM(J$5:J88)</f>
        <v>21.660561627985874</v>
      </c>
      <c r="M88" s="10">
        <f t="shared" si="16"/>
        <v>0.866422465119435</v>
      </c>
    </row>
    <row r="89" spans="1:13" ht="12.75">
      <c r="A89" s="3">
        <f t="shared" si="10"/>
        <v>85</v>
      </c>
      <c r="B89" s="6">
        <f t="shared" si="9"/>
        <v>17.333333333333336</v>
      </c>
      <c r="C89" s="3">
        <v>1.3</v>
      </c>
      <c r="D89" s="7">
        <f t="shared" si="11"/>
        <v>0.002781146656925032</v>
      </c>
      <c r="E89" s="7">
        <f t="shared" si="12"/>
        <v>0.0370819554256671</v>
      </c>
      <c r="F89" s="7">
        <f>E89+SUM(D$5:D89)</f>
        <v>17.333333333333336</v>
      </c>
      <c r="G89" s="10">
        <f t="shared" si="13"/>
        <v>0.8666666666666668</v>
      </c>
      <c r="H89" s="8">
        <f>25</f>
        <v>25</v>
      </c>
      <c r="I89" s="9">
        <f t="shared" si="17"/>
        <v>1.6999999999999997</v>
      </c>
      <c r="J89" s="9">
        <f t="shared" si="14"/>
        <v>0.003636884089825041</v>
      </c>
      <c r="K89" s="9">
        <f t="shared" si="15"/>
        <v>0.05348358955625061</v>
      </c>
      <c r="L89" s="9">
        <f>K89+SUM(J$5:J89)</f>
        <v>21.66018724285898</v>
      </c>
      <c r="M89" s="10">
        <f t="shared" si="16"/>
        <v>0.8664074897143592</v>
      </c>
    </row>
    <row r="90" spans="1:13" ht="12.75">
      <c r="A90" s="3">
        <f t="shared" si="10"/>
        <v>86</v>
      </c>
      <c r="B90" s="6">
        <f t="shared" si="9"/>
        <v>17.333333333333336</v>
      </c>
      <c r="C90" s="3">
        <v>1.3</v>
      </c>
      <c r="D90" s="7">
        <f t="shared" si="11"/>
        <v>0.0025871131692325883</v>
      </c>
      <c r="E90" s="7">
        <f t="shared" si="12"/>
        <v>0.03449484225643451</v>
      </c>
      <c r="F90" s="7">
        <f>E90+SUM(D$5:D90)</f>
        <v>17.33333333333334</v>
      </c>
      <c r="G90" s="10">
        <f t="shared" si="13"/>
        <v>0.8666666666666669</v>
      </c>
      <c r="H90" s="8">
        <f>25</f>
        <v>25</v>
      </c>
      <c r="I90" s="9">
        <f t="shared" si="17"/>
        <v>1.6999999999999997</v>
      </c>
      <c r="J90" s="9">
        <f t="shared" si="14"/>
        <v>0.0033831479905349223</v>
      </c>
      <c r="K90" s="9">
        <f t="shared" si="15"/>
        <v>0.04975217633139593</v>
      </c>
      <c r="L90" s="9">
        <f>K90+SUM(J$5:J90)</f>
        <v>21.659838977624663</v>
      </c>
      <c r="M90" s="10">
        <f t="shared" si="16"/>
        <v>0.8663935591049865</v>
      </c>
    </row>
    <row r="91" spans="1:13" ht="12.75">
      <c r="A91" s="3">
        <f t="shared" si="10"/>
        <v>87</v>
      </c>
      <c r="B91" s="6">
        <f t="shared" si="9"/>
        <v>17.333333333333336</v>
      </c>
      <c r="C91" s="3">
        <v>1.3</v>
      </c>
      <c r="D91" s="7">
        <f t="shared" si="11"/>
        <v>0.00240661690161171</v>
      </c>
      <c r="E91" s="7">
        <f t="shared" si="12"/>
        <v>0.0320882253548228</v>
      </c>
      <c r="F91" s="7">
        <f>E91+SUM(D$5:D91)</f>
        <v>17.33333333333334</v>
      </c>
      <c r="G91" s="10">
        <f t="shared" si="13"/>
        <v>0.8666666666666669</v>
      </c>
      <c r="H91" s="8">
        <f>25</f>
        <v>25</v>
      </c>
      <c r="I91" s="9">
        <f t="shared" si="17"/>
        <v>1.6999999999999997</v>
      </c>
      <c r="J91" s="9">
        <f t="shared" si="14"/>
        <v>0.003147114409799928</v>
      </c>
      <c r="K91" s="9">
        <f t="shared" si="15"/>
        <v>0.046281094261763654</v>
      </c>
      <c r="L91" s="9">
        <f>K91+SUM(J$5:J91)</f>
        <v>21.65951500996483</v>
      </c>
      <c r="M91" s="10">
        <f t="shared" si="16"/>
        <v>0.8663806003985932</v>
      </c>
    </row>
    <row r="92" spans="1:13" ht="12.75">
      <c r="A92" s="3">
        <f t="shared" si="10"/>
        <v>88</v>
      </c>
      <c r="B92" s="6">
        <f t="shared" si="9"/>
        <v>17.333333333333336</v>
      </c>
      <c r="C92" s="3">
        <v>1.3</v>
      </c>
      <c r="D92" s="7">
        <f t="shared" si="11"/>
        <v>0.0022387133968481024</v>
      </c>
      <c r="E92" s="7">
        <f t="shared" si="12"/>
        <v>0.029849511957974702</v>
      </c>
      <c r="F92" s="7">
        <f>E92+SUM(D$5:D92)</f>
        <v>17.33333333333334</v>
      </c>
      <c r="G92" s="10">
        <f t="shared" si="13"/>
        <v>0.8666666666666669</v>
      </c>
      <c r="H92" s="8">
        <f>25</f>
        <v>25</v>
      </c>
      <c r="I92" s="9">
        <f t="shared" si="17"/>
        <v>1.6999999999999997</v>
      </c>
      <c r="J92" s="9">
        <f t="shared" si="14"/>
        <v>0.0029275482881859793</v>
      </c>
      <c r="K92" s="9">
        <f t="shared" si="15"/>
        <v>0.043052180708617355</v>
      </c>
      <c r="L92" s="9">
        <f>K92+SUM(J$5:J92)</f>
        <v>21.659213644699868</v>
      </c>
      <c r="M92" s="10">
        <f t="shared" si="16"/>
        <v>0.8663685457879947</v>
      </c>
    </row>
    <row r="93" spans="1:13" ht="12.75">
      <c r="A93" s="3">
        <f t="shared" si="10"/>
        <v>89</v>
      </c>
      <c r="B93" s="6">
        <f t="shared" si="9"/>
        <v>17.333333333333336</v>
      </c>
      <c r="C93" s="3">
        <v>1.3</v>
      </c>
      <c r="D93" s="7">
        <f t="shared" si="11"/>
        <v>0.002082524090091258</v>
      </c>
      <c r="E93" s="7">
        <f t="shared" si="12"/>
        <v>0.027766987867883446</v>
      </c>
      <c r="F93" s="7">
        <f>E93+SUM(D$5:D93)</f>
        <v>17.333333333333343</v>
      </c>
      <c r="G93" s="10">
        <f t="shared" si="13"/>
        <v>0.8666666666666671</v>
      </c>
      <c r="H93" s="8">
        <f>25</f>
        <v>25</v>
      </c>
      <c r="I93" s="9">
        <f t="shared" si="17"/>
        <v>1.6999999999999997</v>
      </c>
      <c r="J93" s="9">
        <f t="shared" si="14"/>
        <v>0.00272330073319626</v>
      </c>
      <c r="K93" s="9">
        <f t="shared" si="15"/>
        <v>0.040048540194062655</v>
      </c>
      <c r="L93" s="9">
        <f>K93+SUM(J$5:J93)</f>
        <v>21.658933304918513</v>
      </c>
      <c r="M93" s="10">
        <f t="shared" si="16"/>
        <v>0.8663573321967405</v>
      </c>
    </row>
    <row r="94" spans="1:13" ht="12.75">
      <c r="A94" s="3">
        <f t="shared" si="10"/>
        <v>90</v>
      </c>
      <c r="B94" s="6">
        <f t="shared" si="9"/>
        <v>17.333333333333336</v>
      </c>
      <c r="C94" s="3">
        <v>1.3</v>
      </c>
      <c r="D94" s="7">
        <f t="shared" si="11"/>
        <v>0.0019372317117127987</v>
      </c>
      <c r="E94" s="7">
        <f t="shared" si="12"/>
        <v>0.02582975615617065</v>
      </c>
      <c r="F94" s="7">
        <f>E94+SUM(D$5:D94)</f>
        <v>17.333333333333343</v>
      </c>
      <c r="G94" s="10">
        <f t="shared" si="13"/>
        <v>0.8666666666666671</v>
      </c>
      <c r="H94" s="8">
        <f>25</f>
        <v>25</v>
      </c>
      <c r="I94" s="9">
        <f t="shared" si="17"/>
        <v>1.6999999999999997</v>
      </c>
      <c r="J94" s="9">
        <f t="shared" si="14"/>
        <v>0.0025333030076244286</v>
      </c>
      <c r="K94" s="9">
        <f t="shared" si="15"/>
        <v>0.037254455994476895</v>
      </c>
      <c r="L94" s="9">
        <f>K94+SUM(J$5:J94)</f>
        <v>21.65867252372655</v>
      </c>
      <c r="M94" s="10">
        <f t="shared" si="16"/>
        <v>0.8663469009490621</v>
      </c>
    </row>
    <row r="95" spans="1:13" ht="12.75">
      <c r="A95" s="3">
        <f t="shared" si="10"/>
        <v>91</v>
      </c>
      <c r="B95" s="6">
        <f t="shared" si="9"/>
        <v>17.333333333333336</v>
      </c>
      <c r="C95" s="3">
        <v>1.3</v>
      </c>
      <c r="D95" s="7">
        <f t="shared" si="11"/>
        <v>0.0018020760108956263</v>
      </c>
      <c r="E95" s="7">
        <f t="shared" si="12"/>
        <v>0.02402768014527502</v>
      </c>
      <c r="F95" s="7">
        <f>E95+SUM(D$5:D95)</f>
        <v>17.333333333333343</v>
      </c>
      <c r="G95" s="10">
        <f t="shared" si="13"/>
        <v>0.8666666666666671</v>
      </c>
      <c r="H95" s="8">
        <f>25</f>
        <v>25</v>
      </c>
      <c r="I95" s="9">
        <f t="shared" si="17"/>
        <v>1.6999999999999997</v>
      </c>
      <c r="J95" s="9">
        <f t="shared" si="14"/>
        <v>0.0023565609373250493</v>
      </c>
      <c r="K95" s="9">
        <f t="shared" si="15"/>
        <v>0.03465530790183897</v>
      </c>
      <c r="L95" s="9">
        <f>K95+SUM(J$5:J95)</f>
        <v>21.65842993657124</v>
      </c>
      <c r="M95" s="10">
        <f t="shared" si="16"/>
        <v>0.8663371974628495</v>
      </c>
    </row>
    <row r="96" spans="1:13" ht="12.75">
      <c r="A96" s="3">
        <f t="shared" si="10"/>
        <v>92</v>
      </c>
      <c r="B96" s="6">
        <f t="shared" si="9"/>
        <v>17.333333333333336</v>
      </c>
      <c r="C96" s="3">
        <v>1.3</v>
      </c>
      <c r="D96" s="7">
        <f t="shared" si="11"/>
        <v>0.001676349777577327</v>
      </c>
      <c r="E96" s="7">
        <f t="shared" si="12"/>
        <v>0.022351330367697694</v>
      </c>
      <c r="F96" s="7">
        <f>E96+SUM(D$5:D96)</f>
        <v>17.333333333333343</v>
      </c>
      <c r="G96" s="10">
        <f t="shared" si="13"/>
        <v>0.8666666666666671</v>
      </c>
      <c r="H96" s="8">
        <f>25</f>
        <v>25</v>
      </c>
      <c r="I96" s="9">
        <f t="shared" si="17"/>
        <v>1.6999999999999997</v>
      </c>
      <c r="J96" s="9">
        <f t="shared" si="14"/>
        <v>0.002192149709139581</v>
      </c>
      <c r="K96" s="9">
        <f t="shared" si="15"/>
        <v>0.0322374957226409</v>
      </c>
      <c r="L96" s="9">
        <f>K96+SUM(J$5:J96)</f>
        <v>21.658204274101177</v>
      </c>
      <c r="M96" s="10">
        <f t="shared" si="16"/>
        <v>0.8663281709640471</v>
      </c>
    </row>
    <row r="97" spans="1:13" ht="12.75">
      <c r="A97" s="3">
        <f t="shared" si="10"/>
        <v>93</v>
      </c>
      <c r="B97" s="6">
        <f t="shared" si="9"/>
        <v>17.333333333333336</v>
      </c>
      <c r="C97" s="3">
        <v>1.3</v>
      </c>
      <c r="D97" s="7">
        <f t="shared" si="11"/>
        <v>0.001559395141932397</v>
      </c>
      <c r="E97" s="7">
        <f t="shared" si="12"/>
        <v>0.020791935225765293</v>
      </c>
      <c r="F97" s="7">
        <f>E97+SUM(D$5:D97)</f>
        <v>17.333333333333343</v>
      </c>
      <c r="G97" s="10">
        <f t="shared" si="13"/>
        <v>0.8666666666666671</v>
      </c>
      <c r="H97" s="8">
        <f>25</f>
        <v>25</v>
      </c>
      <c r="I97" s="9">
        <f t="shared" si="17"/>
        <v>1.6999999999999997</v>
      </c>
      <c r="J97" s="9">
        <f t="shared" si="14"/>
        <v>0.0020392090317577494</v>
      </c>
      <c r="K97" s="9">
        <f t="shared" si="15"/>
        <v>0.029988368114084556</v>
      </c>
      <c r="L97" s="9">
        <f>K97+SUM(J$5:J97)</f>
        <v>21.65799435552438</v>
      </c>
      <c r="M97" s="10">
        <f t="shared" si="16"/>
        <v>0.8663197742209752</v>
      </c>
    </row>
    <row r="98" spans="1:13" ht="12.75">
      <c r="A98" s="3">
        <f t="shared" si="10"/>
        <v>94</v>
      </c>
      <c r="B98" s="6">
        <f t="shared" si="9"/>
        <v>17.333333333333336</v>
      </c>
      <c r="C98" s="3">
        <v>1.3</v>
      </c>
      <c r="D98" s="7">
        <f t="shared" si="11"/>
        <v>0.0014506001320301368</v>
      </c>
      <c r="E98" s="7">
        <f t="shared" si="12"/>
        <v>0.01934133509373516</v>
      </c>
      <c r="F98" s="7">
        <f>E98+SUM(D$5:D98)</f>
        <v>17.333333333333343</v>
      </c>
      <c r="G98" s="10">
        <f t="shared" si="13"/>
        <v>0.8666666666666671</v>
      </c>
      <c r="H98" s="8">
        <f>25</f>
        <v>25</v>
      </c>
      <c r="I98" s="9">
        <f t="shared" si="17"/>
        <v>1.6999999999999997</v>
      </c>
      <c r="J98" s="9">
        <f t="shared" si="14"/>
        <v>0.0018969386341932556</v>
      </c>
      <c r="K98" s="9">
        <f t="shared" si="15"/>
        <v>0.02789615638519494</v>
      </c>
      <c r="L98" s="9">
        <f>K98+SUM(J$5:J98)</f>
        <v>21.657799082429683</v>
      </c>
      <c r="M98" s="10">
        <f t="shared" si="16"/>
        <v>0.8663119632971873</v>
      </c>
    </row>
    <row r="99" spans="1:13" ht="12.75">
      <c r="A99" s="3">
        <f t="shared" si="10"/>
        <v>95</v>
      </c>
      <c r="B99" s="6">
        <f t="shared" si="9"/>
        <v>17.333333333333336</v>
      </c>
      <c r="C99" s="3">
        <v>1.3</v>
      </c>
      <c r="D99" s="7">
        <f t="shared" si="11"/>
        <v>0.0013493954716559413</v>
      </c>
      <c r="E99" s="7">
        <f t="shared" si="12"/>
        <v>0.017991939622079216</v>
      </c>
      <c r="F99" s="7">
        <f>E99+SUM(D$5:D99)</f>
        <v>17.333333333333343</v>
      </c>
      <c r="G99" s="10">
        <f t="shared" si="13"/>
        <v>0.8666666666666671</v>
      </c>
      <c r="H99" s="8">
        <f>25</f>
        <v>25</v>
      </c>
      <c r="I99" s="9">
        <f t="shared" si="17"/>
        <v>1.6999999999999997</v>
      </c>
      <c r="J99" s="9">
        <f t="shared" si="14"/>
        <v>0.0017645940783193074</v>
      </c>
      <c r="K99" s="9">
        <f t="shared" si="15"/>
        <v>0.025949912916460406</v>
      </c>
      <c r="L99" s="9">
        <f>K99+SUM(J$5:J99)</f>
        <v>21.657617433039267</v>
      </c>
      <c r="M99" s="10">
        <f t="shared" si="16"/>
        <v>0.8663046973215707</v>
      </c>
    </row>
    <row r="100" spans="1:13" ht="12.75">
      <c r="A100" s="3">
        <f>A99+1</f>
        <v>96</v>
      </c>
      <c r="B100" s="6">
        <f t="shared" si="9"/>
        <v>17.333333333333336</v>
      </c>
      <c r="C100" s="3">
        <v>1.3</v>
      </c>
      <c r="D100" s="7">
        <f t="shared" si="11"/>
        <v>0.0012552516015404108</v>
      </c>
      <c r="E100" s="7">
        <f t="shared" si="12"/>
        <v>0.01673668802053881</v>
      </c>
      <c r="F100" s="7">
        <f>E100+SUM(D$5:D100)</f>
        <v>17.333333333333346</v>
      </c>
      <c r="G100" s="10">
        <f t="shared" si="13"/>
        <v>0.8666666666666674</v>
      </c>
      <c r="H100" s="8">
        <f>25</f>
        <v>25</v>
      </c>
      <c r="I100" s="9">
        <f t="shared" si="17"/>
        <v>1.6999999999999997</v>
      </c>
      <c r="J100" s="9">
        <f t="shared" si="14"/>
        <v>0.0016414828635528443</v>
      </c>
      <c r="K100" s="9">
        <f t="shared" si="15"/>
        <v>0.024139453875777126</v>
      </c>
      <c r="L100" s="9">
        <f>K100+SUM(J$5:J100)</f>
        <v>21.657448456862134</v>
      </c>
      <c r="M100" s="10">
        <f t="shared" si="16"/>
        <v>0.8662979382744854</v>
      </c>
    </row>
    <row r="101" spans="1:13" ht="12.75">
      <c r="A101" s="3">
        <f>A100+1</f>
        <v>97</v>
      </c>
      <c r="B101" s="6">
        <f t="shared" si="9"/>
        <v>17.333333333333336</v>
      </c>
      <c r="C101" s="3">
        <v>1.3</v>
      </c>
      <c r="D101" s="7">
        <f t="shared" si="11"/>
        <v>0.0011676759084096842</v>
      </c>
      <c r="E101" s="7">
        <f t="shared" si="12"/>
        <v>0.015569012112129126</v>
      </c>
      <c r="F101" s="7">
        <f>E101+SUM(D$5:D101)</f>
        <v>17.333333333333343</v>
      </c>
      <c r="G101" s="10">
        <f t="shared" si="13"/>
        <v>0.8666666666666671</v>
      </c>
      <c r="H101" s="8">
        <f>25</f>
        <v>25</v>
      </c>
      <c r="I101" s="9">
        <f t="shared" si="17"/>
        <v>1.6999999999999997</v>
      </c>
      <c r="J101" s="9">
        <f t="shared" si="14"/>
        <v>0.0015269608033049715</v>
      </c>
      <c r="K101" s="9">
        <f t="shared" si="15"/>
        <v>0.022455305930955467</v>
      </c>
      <c r="L101" s="9">
        <f>K101+SUM(J$5:J101)</f>
        <v>21.657291269720616</v>
      </c>
      <c r="M101" s="10">
        <f t="shared" si="16"/>
        <v>0.8662916507888246</v>
      </c>
    </row>
    <row r="102" spans="1:13" ht="12.75">
      <c r="A102" s="3">
        <f>A101+1</f>
        <v>98</v>
      </c>
      <c r="B102" s="6">
        <f t="shared" si="9"/>
        <v>17.333333333333336</v>
      </c>
      <c r="C102" s="3">
        <v>1.3</v>
      </c>
      <c r="D102" s="7">
        <f t="shared" si="11"/>
        <v>0.001086210147357846</v>
      </c>
      <c r="E102" s="7">
        <f t="shared" si="12"/>
        <v>0.014482801964771282</v>
      </c>
      <c r="F102" s="7">
        <f>E102+SUM(D$5:D102)</f>
        <v>17.333333333333343</v>
      </c>
      <c r="G102" s="10">
        <f t="shared" si="13"/>
        <v>0.8666666666666671</v>
      </c>
      <c r="H102" s="8">
        <f>25</f>
        <v>25</v>
      </c>
      <c r="I102" s="9">
        <f t="shared" si="17"/>
        <v>1.6999999999999997</v>
      </c>
      <c r="J102" s="9">
        <f t="shared" si="14"/>
        <v>0.0014204286542371831</v>
      </c>
      <c r="K102" s="9">
        <f t="shared" si="15"/>
        <v>0.020888656679958578</v>
      </c>
      <c r="L102" s="9">
        <f>K102+SUM(J$5:J102)</f>
        <v>21.65714504912386</v>
      </c>
      <c r="M102" s="10">
        <f t="shared" si="16"/>
        <v>0.8662858019649543</v>
      </c>
    </row>
    <row r="103" spans="1:13" ht="12.75">
      <c r="A103" s="3">
        <f>A102+1</f>
        <v>99</v>
      </c>
      <c r="B103" s="6">
        <f t="shared" si="9"/>
        <v>17.333333333333336</v>
      </c>
      <c r="C103" s="3">
        <v>1.3</v>
      </c>
      <c r="D103" s="7">
        <f t="shared" si="11"/>
        <v>0.0010104280440538101</v>
      </c>
      <c r="E103" s="7">
        <f t="shared" si="12"/>
        <v>0.01347237392071747</v>
      </c>
      <c r="F103" s="7">
        <f>E103+SUM(D$5:D103)</f>
        <v>17.333333333333343</v>
      </c>
      <c r="G103" s="10">
        <f t="shared" si="13"/>
        <v>0.8666666666666671</v>
      </c>
      <c r="H103" s="8">
        <f>25</f>
        <v>25</v>
      </c>
      <c r="I103" s="9">
        <f t="shared" si="17"/>
        <v>1.6999999999999997</v>
      </c>
      <c r="J103" s="9">
        <f t="shared" si="14"/>
        <v>0.0013213289806857514</v>
      </c>
      <c r="K103" s="9">
        <f t="shared" si="15"/>
        <v>0.019431308539496348</v>
      </c>
      <c r="L103" s="9">
        <f>K103+SUM(J$5:J103)</f>
        <v>21.657009029964083</v>
      </c>
      <c r="M103" s="10">
        <f t="shared" si="16"/>
        <v>0.8662803611985633</v>
      </c>
    </row>
    <row r="104" spans="1:13" ht="12.75">
      <c r="A104" s="3">
        <f>A103+1</f>
        <v>100</v>
      </c>
      <c r="B104" s="6">
        <f t="shared" si="9"/>
        <v>17.333333333333336</v>
      </c>
      <c r="C104" s="3">
        <v>1.3</v>
      </c>
      <c r="D104" s="7">
        <f t="shared" si="11"/>
        <v>0.0009399330642361024</v>
      </c>
      <c r="E104" s="7">
        <f t="shared" si="12"/>
        <v>0.012532440856481367</v>
      </c>
      <c r="F104" s="7">
        <f>E104+SUM(D$5:D104)</f>
        <v>17.333333333333343</v>
      </c>
      <c r="G104" s="10">
        <f t="shared" si="13"/>
        <v>0.8666666666666671</v>
      </c>
      <c r="H104" s="8">
        <f>25</f>
        <v>25</v>
      </c>
      <c r="I104" s="9">
        <f t="shared" si="17"/>
        <v>1.6999999999999997</v>
      </c>
      <c r="J104" s="9">
        <f t="shared" si="14"/>
        <v>0.0012291432378472107</v>
      </c>
      <c r="K104" s="9">
        <f t="shared" si="15"/>
        <v>0.01807563585069428</v>
      </c>
      <c r="L104" s="9">
        <f>K104+SUM(J$5:J104)</f>
        <v>21.656882500513127</v>
      </c>
      <c r="M104" s="10">
        <f t="shared" si="16"/>
        <v>0.8662753000205251</v>
      </c>
    </row>
  </sheetData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Hymas Investment Management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I. Hymas</dc:creator>
  <cp:keywords/>
  <dc:description/>
  <cp:lastModifiedBy>James I. Hymas</cp:lastModifiedBy>
  <dcterms:created xsi:type="dcterms:W3CDTF">2009-05-29T05:23:10Z</dcterms:created>
  <dcterms:modified xsi:type="dcterms:W3CDTF">2009-08-09T17:39:46Z</dcterms:modified>
  <cp:category/>
  <cp:version/>
  <cp:contentType/>
  <cp:contentStatus/>
</cp:coreProperties>
</file>